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5" yWindow="165" windowWidth="15480" windowHeight="11640" tabRatio="636" activeTab="0"/>
  </bookViews>
  <sheets>
    <sheet name="Scoring Spreadsheet" sheetId="1" r:id="rId1"/>
    <sheet name="M5YrFactors" sheetId="2" r:id="rId2"/>
    <sheet name="M1YrFactors" sheetId="3" r:id="rId3"/>
    <sheet name="MConstants" sheetId="4" r:id="rId4"/>
    <sheet name="MOC" sheetId="5" r:id="rId5"/>
    <sheet name="F5YrFactors" sheetId="6" r:id="rId6"/>
    <sheet name="F1YrFactors" sheetId="7" r:id="rId7"/>
    <sheet name="FConstants" sheetId="8" r:id="rId8"/>
    <sheet name="FOC" sheetId="9" r:id="rId9"/>
  </sheets>
  <definedNames/>
  <calcPr fullCalcOnLoad="1"/>
</workbook>
</file>

<file path=xl/sharedStrings.xml><?xml version="1.0" encoding="utf-8"?>
<sst xmlns="http://schemas.openxmlformats.org/spreadsheetml/2006/main" count="421" uniqueCount="75">
  <si>
    <t>Age</t>
  </si>
  <si>
    <t>FIRST</t>
  </si>
  <si>
    <t>LAST</t>
  </si>
  <si>
    <t xml:space="preserve"> </t>
  </si>
  <si>
    <t>HT</t>
  </si>
  <si>
    <t>SP</t>
  </si>
  <si>
    <t>DT</t>
  </si>
  <si>
    <t>JT</t>
  </si>
  <si>
    <t>WT</t>
  </si>
  <si>
    <t>1985 IAAF COMPUTER FORMULA CONSTANTS</t>
  </si>
  <si>
    <t>A</t>
  </si>
  <si>
    <t>B</t>
  </si>
  <si>
    <t>C</t>
  </si>
  <si>
    <t xml:space="preserve">HT </t>
  </si>
  <si>
    <t>%</t>
  </si>
  <si>
    <t>1 Yr.</t>
  </si>
  <si>
    <t>5 Yr.</t>
  </si>
  <si>
    <t>Graded</t>
  </si>
  <si>
    <t>Perform.</t>
  </si>
  <si>
    <t>5 Yr.Age</t>
  </si>
  <si>
    <t>F</t>
  </si>
  <si>
    <t>Date</t>
  </si>
  <si>
    <t xml:space="preserve">Instructions:  Open this file then immediately save it as a different file name and work in that new file name.  Fill in Sex, Age, and Name and each event performance (in meters) only, do not change any of the filled cells.  </t>
  </si>
  <si>
    <t>Gender</t>
  </si>
  <si>
    <t>2006 WMA Weight Pentathlon Age Factors</t>
  </si>
  <si>
    <t>2006 WMA Men's Weight Pentathlon 1 Year Age Factors</t>
  </si>
  <si>
    <t>2006 WMA Men's Weight Pentathlon OC's</t>
  </si>
  <si>
    <t>2006 WMA Women's Weight Pentathlon Age Factors</t>
  </si>
  <si>
    <t>2006 WMA Women's Weight Pentathlon 1 Year Age Factors</t>
  </si>
  <si>
    <t>2006 WMA Women's Weight Pentathlon OC's</t>
  </si>
  <si>
    <t>Rex Harvey 06Sep06</t>
  </si>
  <si>
    <t>Hammer Throw</t>
  </si>
  <si>
    <t>Shot Put</t>
  </si>
  <si>
    <t>Discus Throw</t>
  </si>
  <si>
    <t>Javelin Throw</t>
  </si>
  <si>
    <t>Weight Throw</t>
  </si>
  <si>
    <t>(The 3 kilo Hammer and Shot Put for Males and the .75 kilo Discus for Females effective 1May2006 is included)</t>
  </si>
  <si>
    <t>Example First</t>
  </si>
  <si>
    <t>Example Last</t>
  </si>
  <si>
    <t>(M or F)</t>
  </si>
  <si>
    <t>If you make a mistake, just erase the entire line and start over in another line.  If you need more lines, copy and duplicate any unused line.</t>
  </si>
  <si>
    <t xml:space="preserve">               Name</t>
  </si>
  <si>
    <t>actual</t>
  </si>
  <si>
    <t>Location</t>
  </si>
  <si>
    <t>City</t>
  </si>
  <si>
    <t>Country</t>
  </si>
  <si>
    <t>TOT.</t>
  </si>
  <si>
    <t>SCR.</t>
  </si>
  <si>
    <t>perf.</t>
  </si>
  <si>
    <t>pts.</t>
  </si>
  <si>
    <t>2008 Maryland Fall Weight Pentathlon</t>
  </si>
  <si>
    <t>Howard Community College</t>
  </si>
  <si>
    <t>Columbia, MD</t>
  </si>
  <si>
    <t>USA</t>
  </si>
  <si>
    <t>Sharon</t>
  </si>
  <si>
    <t>Good</t>
  </si>
  <si>
    <t>Arbelbide</t>
  </si>
  <si>
    <t>Cindy</t>
  </si>
  <si>
    <t>Jennifer</t>
  </si>
  <si>
    <t>Stephens</t>
  </si>
  <si>
    <t>M</t>
  </si>
  <si>
    <t>Darrell</t>
  </si>
  <si>
    <t>Dempster</t>
  </si>
  <si>
    <t>Kuegler</t>
  </si>
  <si>
    <t>Bill</t>
  </si>
  <si>
    <t>Jim</t>
  </si>
  <si>
    <t>Pearce</t>
  </si>
  <si>
    <t>Bookin-Weiner</t>
  </si>
  <si>
    <t>Jerry</t>
  </si>
  <si>
    <t xml:space="preserve">Nick </t>
  </si>
  <si>
    <t>Mitchell</t>
  </si>
  <si>
    <t>Dejan</t>
  </si>
  <si>
    <t>Maksimovic</t>
  </si>
  <si>
    <t>Michael</t>
  </si>
  <si>
    <t>Swink</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</si>
</sst>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0.0"/>
    <numFmt numFmtId="178" formatCode="0.000000"/>
    <numFmt numFmtId="179" formatCode="[$€-2]\ #,##0.00_);[Red]\([$€-2]\ #,##0.00\)"/>
  </numFmts>
  <fonts count="50">
    <font>
      <sz val="10"/>
      <name val="Arial"/>
      <family val="0"/>
    </font>
    <font>
      <b/>
      <sz val="10"/>
      <name val="Arial"/>
      <family val="0"/>
    </font>
    <font>
      <i/>
      <sz val="10"/>
      <name val="Arial"/>
      <family val="0"/>
    </font>
    <font>
      <b/>
      <i/>
      <sz val="10"/>
      <name val="Arial"/>
      <family val="0"/>
    </font>
    <font>
      <sz val="10"/>
      <name val="Times New Roman"/>
      <family val="1"/>
    </font>
    <font>
      <b/>
      <sz val="10"/>
      <name val="Times New Roman"/>
      <family val="1"/>
    </font>
    <font>
      <sz val="12"/>
      <name val="Times New Roman"/>
      <family val="1"/>
    </font>
    <font>
      <sz val="8"/>
      <name val="Arial"/>
      <family val="0"/>
    </font>
    <font>
      <sz val="12"/>
      <name val="UNIVERS"/>
      <family val="0"/>
    </font>
    <font>
      <sz val="12"/>
      <name val="Times"/>
      <family val="1"/>
    </font>
    <font>
      <b/>
      <sz val="12"/>
      <name val="Times New Roman"/>
      <family val="1"/>
    </font>
    <font>
      <sz val="8"/>
      <name val="Times New Roman"/>
      <family val="1"/>
    </font>
    <font>
      <b/>
      <sz val="8"/>
      <name val="Times New Roman"/>
      <family val="1"/>
    </font>
    <font>
      <sz val="8"/>
      <color indexed="8"/>
      <name val="Arial"/>
      <family val="2"/>
    </font>
    <font>
      <b/>
      <sz val="14"/>
      <name val="Times New Roman"/>
      <family val="1"/>
    </font>
    <font>
      <u val="single"/>
      <sz val="10"/>
      <color indexed="12"/>
      <name val="Arial"/>
      <family val="0"/>
    </font>
    <font>
      <u val="single"/>
      <sz val="10"/>
      <color indexed="61"/>
      <name val="Arial"/>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6"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5"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4">
    <xf numFmtId="0" fontId="0" fillId="0" borderId="0" xfId="0" applyAlignment="1">
      <alignment/>
    </xf>
    <xf numFmtId="172" fontId="0" fillId="0" borderId="0" xfId="0" applyNumberFormat="1" applyAlignment="1">
      <alignment/>
    </xf>
    <xf numFmtId="172" fontId="6" fillId="0" borderId="0" xfId="0" applyNumberFormat="1" applyFont="1" applyBorder="1" applyAlignment="1">
      <alignment horizontal="center"/>
    </xf>
    <xf numFmtId="173" fontId="6" fillId="0" borderId="0" xfId="0" applyNumberFormat="1" applyFont="1" applyBorder="1" applyAlignment="1">
      <alignment horizontal="center"/>
    </xf>
    <xf numFmtId="0" fontId="6" fillId="0" borderId="0" xfId="0" applyFont="1" applyBorder="1" applyAlignment="1">
      <alignment/>
    </xf>
    <xf numFmtId="173" fontId="6" fillId="0" borderId="0" xfId="0" applyNumberFormat="1" applyFont="1" applyBorder="1" applyAlignment="1">
      <alignment/>
    </xf>
    <xf numFmtId="0" fontId="6" fillId="0" borderId="0" xfId="0" applyFont="1" applyAlignment="1">
      <alignment/>
    </xf>
    <xf numFmtId="173" fontId="6" fillId="0" borderId="0" xfId="0" applyNumberFormat="1" applyFont="1" applyAlignment="1">
      <alignment/>
    </xf>
    <xf numFmtId="2" fontId="6" fillId="0" borderId="0" xfId="0" applyNumberFormat="1" applyFont="1" applyBorder="1" applyAlignment="1">
      <alignment horizontal="center"/>
    </xf>
    <xf numFmtId="2" fontId="0" fillId="0" borderId="0" xfId="0" applyNumberFormat="1" applyAlignment="1">
      <alignment/>
    </xf>
    <xf numFmtId="172" fontId="6" fillId="0" borderId="0" xfId="0" applyNumberFormat="1" applyFont="1" applyAlignment="1">
      <alignment/>
    </xf>
    <xf numFmtId="0" fontId="0" fillId="0" borderId="0" xfId="0" applyAlignment="1">
      <alignment horizontal="center"/>
    </xf>
    <xf numFmtId="172" fontId="0" fillId="0" borderId="0" xfId="0" applyNumberFormat="1" applyBorder="1" applyAlignment="1">
      <alignment horizontal="center"/>
    </xf>
    <xf numFmtId="172" fontId="4" fillId="0" borderId="0" xfId="0" applyNumberFormat="1" applyFont="1" applyBorder="1" applyAlignment="1">
      <alignment horizontal="center"/>
    </xf>
    <xf numFmtId="173" fontId="4" fillId="0" borderId="0" xfId="0" applyNumberFormat="1" applyFont="1" applyBorder="1" applyAlignment="1">
      <alignment horizontal="center"/>
    </xf>
    <xf numFmtId="172" fontId="0" fillId="0" borderId="0" xfId="0" applyNumberFormat="1" applyAlignment="1">
      <alignment horizontal="center"/>
    </xf>
    <xf numFmtId="172" fontId="8" fillId="0" borderId="0" xfId="0" applyNumberFormat="1" applyFont="1" applyFill="1" applyBorder="1" applyAlignment="1">
      <alignment horizontal="center"/>
    </xf>
    <xf numFmtId="0" fontId="4" fillId="0" borderId="0" xfId="0" applyFont="1" applyBorder="1" applyAlignment="1" applyProtection="1">
      <alignment horizontal="center"/>
      <protection/>
    </xf>
    <xf numFmtId="0" fontId="4" fillId="0" borderId="0" xfId="0" applyFont="1" applyBorder="1" applyAlignment="1" applyProtection="1">
      <alignment/>
      <protection/>
    </xf>
    <xf numFmtId="2" fontId="4" fillId="0" borderId="0" xfId="0" applyNumberFormat="1" applyFont="1" applyBorder="1" applyAlignment="1" applyProtection="1">
      <alignment/>
      <protection/>
    </xf>
    <xf numFmtId="177" fontId="4" fillId="0" borderId="0" xfId="0" applyNumberFormat="1" applyFont="1" applyBorder="1" applyAlignment="1" applyProtection="1">
      <alignment horizontal="center"/>
      <protection/>
    </xf>
    <xf numFmtId="1" fontId="4" fillId="0" borderId="0" xfId="0" applyNumberFormat="1" applyFont="1" applyBorder="1" applyAlignment="1" applyProtection="1">
      <alignment/>
      <protection/>
    </xf>
    <xf numFmtId="172" fontId="9" fillId="0" borderId="0" xfId="0" applyNumberFormat="1" applyFont="1" applyFill="1" applyBorder="1" applyAlignment="1">
      <alignment horizontal="center"/>
    </xf>
    <xf numFmtId="0" fontId="9" fillId="0" borderId="0" xfId="0" applyFont="1" applyFill="1" applyBorder="1" applyAlignment="1">
      <alignment horizontal="center"/>
    </xf>
    <xf numFmtId="173" fontId="0" fillId="0" borderId="0" xfId="0" applyNumberFormat="1" applyFont="1" applyBorder="1" applyAlignment="1">
      <alignment horizontal="left"/>
    </xf>
    <xf numFmtId="0" fontId="4" fillId="0" borderId="0" xfId="0" applyFont="1" applyBorder="1" applyAlignment="1" applyProtection="1">
      <alignment horizontal="center"/>
      <protection locked="0"/>
    </xf>
    <xf numFmtId="0" fontId="4" fillId="0" borderId="0" xfId="0" applyFont="1" applyBorder="1" applyAlignment="1" applyProtection="1">
      <alignment/>
      <protection locked="0"/>
    </xf>
    <xf numFmtId="2" fontId="4" fillId="0" borderId="0" xfId="0" applyNumberFormat="1" applyFont="1" applyBorder="1" applyAlignment="1" applyProtection="1">
      <alignment/>
      <protection locked="0"/>
    </xf>
    <xf numFmtId="177" fontId="4" fillId="0" borderId="0" xfId="0" applyNumberFormat="1" applyFont="1" applyBorder="1" applyAlignment="1" applyProtection="1">
      <alignment horizontal="center"/>
      <protection locked="0"/>
    </xf>
    <xf numFmtId="1" fontId="4" fillId="0" borderId="0" xfId="0" applyNumberFormat="1" applyFont="1" applyBorder="1" applyAlignment="1" applyProtection="1">
      <alignment/>
      <protection locked="0"/>
    </xf>
    <xf numFmtId="0" fontId="10" fillId="0" borderId="0" xfId="0" applyFont="1" applyBorder="1" applyAlignment="1" applyProtection="1">
      <alignment/>
      <protection locked="0"/>
    </xf>
    <xf numFmtId="0" fontId="5" fillId="0" borderId="0" xfId="0" applyFont="1" applyBorder="1" applyAlignment="1" applyProtection="1">
      <alignment/>
      <protection locked="0"/>
    </xf>
    <xf numFmtId="177" fontId="11" fillId="0" borderId="0" xfId="0" applyNumberFormat="1" applyFont="1" applyBorder="1" applyAlignment="1" applyProtection="1">
      <alignment horizontal="left"/>
      <protection/>
    </xf>
    <xf numFmtId="0" fontId="12" fillId="0" borderId="0" xfId="0" applyFont="1" applyBorder="1" applyAlignment="1" applyProtection="1">
      <alignment horizontal="left"/>
      <protection/>
    </xf>
    <xf numFmtId="0" fontId="11" fillId="0" borderId="10" xfId="0" applyFont="1" applyBorder="1" applyAlignment="1" applyProtection="1">
      <alignment horizontal="left"/>
      <protection/>
    </xf>
    <xf numFmtId="2" fontId="12" fillId="0" borderId="0" xfId="0" applyNumberFormat="1" applyFont="1" applyBorder="1" applyAlignment="1" applyProtection="1">
      <alignment horizontal="left"/>
      <protection/>
    </xf>
    <xf numFmtId="177" fontId="12" fillId="0" borderId="0" xfId="0" applyNumberFormat="1" applyFont="1" applyBorder="1" applyAlignment="1" applyProtection="1">
      <alignment horizontal="left"/>
      <protection/>
    </xf>
    <xf numFmtId="1" fontId="12" fillId="0" borderId="0" xfId="0" applyNumberFormat="1" applyFont="1" applyBorder="1" applyAlignment="1" applyProtection="1">
      <alignment horizontal="left"/>
      <protection/>
    </xf>
    <xf numFmtId="2" fontId="11" fillId="0" borderId="11" xfId="0" applyNumberFormat="1" applyFont="1" applyBorder="1" applyAlignment="1" applyProtection="1">
      <alignment horizontal="left"/>
      <protection/>
    </xf>
    <xf numFmtId="0" fontId="11" fillId="0" borderId="12" xfId="0" applyFont="1" applyBorder="1" applyAlignment="1" applyProtection="1">
      <alignment horizontal="left"/>
      <protection/>
    </xf>
    <xf numFmtId="2" fontId="11" fillId="0" borderId="12" xfId="0" applyNumberFormat="1" applyFont="1" applyBorder="1" applyAlignment="1" applyProtection="1">
      <alignment horizontal="left"/>
      <protection/>
    </xf>
    <xf numFmtId="177" fontId="11" fillId="0" borderId="12" xfId="0" applyNumberFormat="1" applyFont="1" applyBorder="1" applyAlignment="1" applyProtection="1">
      <alignment horizontal="left"/>
      <protection/>
    </xf>
    <xf numFmtId="1" fontId="11" fillId="0" borderId="13" xfId="0" applyNumberFormat="1" applyFont="1" applyBorder="1" applyAlignment="1" applyProtection="1">
      <alignment horizontal="left"/>
      <protection/>
    </xf>
    <xf numFmtId="0" fontId="11" fillId="0" borderId="13" xfId="0" applyFont="1" applyBorder="1" applyAlignment="1" applyProtection="1">
      <alignment horizontal="left"/>
      <protection/>
    </xf>
    <xf numFmtId="2" fontId="12" fillId="0" borderId="14" xfId="0" applyNumberFormat="1" applyFont="1" applyBorder="1" applyAlignment="1" applyProtection="1">
      <alignment horizontal="left"/>
      <protection/>
    </xf>
    <xf numFmtId="0" fontId="11" fillId="0" borderId="0" xfId="0" applyFont="1" applyBorder="1" applyAlignment="1" applyProtection="1">
      <alignment horizontal="left"/>
      <protection/>
    </xf>
    <xf numFmtId="2" fontId="11" fillId="0" borderId="14" xfId="0" applyNumberFormat="1" applyFont="1" applyBorder="1" applyAlignment="1" applyProtection="1">
      <alignment horizontal="left"/>
      <protection/>
    </xf>
    <xf numFmtId="2" fontId="11" fillId="0" borderId="0" xfId="0" applyNumberFormat="1" applyFont="1" applyBorder="1" applyAlignment="1" applyProtection="1">
      <alignment horizontal="left" vertical="center"/>
      <protection/>
    </xf>
    <xf numFmtId="1" fontId="11" fillId="0" borderId="15" xfId="0" applyNumberFormat="1" applyFont="1" applyBorder="1" applyAlignment="1" applyProtection="1">
      <alignment horizontal="left"/>
      <protection/>
    </xf>
    <xf numFmtId="1" fontId="11" fillId="0" borderId="0" xfId="0" applyNumberFormat="1" applyFont="1" applyBorder="1" applyAlignment="1" applyProtection="1">
      <alignment horizontal="left"/>
      <protection/>
    </xf>
    <xf numFmtId="0" fontId="11" fillId="0" borderId="15" xfId="0" applyFont="1" applyBorder="1" applyAlignment="1" applyProtection="1">
      <alignment horizontal="left"/>
      <protection/>
    </xf>
    <xf numFmtId="2" fontId="12" fillId="0" borderId="14" xfId="0" applyNumberFormat="1" applyFont="1" applyBorder="1" applyAlignment="1" applyProtection="1">
      <alignment horizontal="left" vertical="center"/>
      <protection/>
    </xf>
    <xf numFmtId="2" fontId="11" fillId="0" borderId="0" xfId="0" applyNumberFormat="1" applyFont="1" applyBorder="1" applyAlignment="1" applyProtection="1">
      <alignment horizontal="left"/>
      <protection/>
    </xf>
    <xf numFmtId="177" fontId="12" fillId="0" borderId="0" xfId="0" applyNumberFormat="1" applyFont="1" applyBorder="1" applyAlignment="1" applyProtection="1">
      <alignment horizontal="left" vertical="center"/>
      <protection/>
    </xf>
    <xf numFmtId="1" fontId="12" fillId="0" borderId="15" xfId="0" applyNumberFormat="1" applyFont="1" applyBorder="1" applyAlignment="1" applyProtection="1">
      <alignment horizontal="left" vertical="center"/>
      <protection/>
    </xf>
    <xf numFmtId="2" fontId="12" fillId="0" borderId="0" xfId="0" applyNumberFormat="1" applyFont="1" applyBorder="1" applyAlignment="1" applyProtection="1">
      <alignment horizontal="left" vertical="center"/>
      <protection/>
    </xf>
    <xf numFmtId="0" fontId="12" fillId="0" borderId="15" xfId="0" applyFont="1" applyBorder="1" applyAlignment="1" applyProtection="1">
      <alignment horizontal="left"/>
      <protection/>
    </xf>
    <xf numFmtId="2" fontId="11" fillId="0" borderId="16" xfId="0" applyNumberFormat="1" applyFont="1" applyBorder="1" applyAlignment="1" applyProtection="1">
      <alignment horizontal="left"/>
      <protection/>
    </xf>
    <xf numFmtId="1" fontId="11" fillId="0" borderId="10" xfId="0" applyNumberFormat="1" applyFont="1" applyBorder="1" applyAlignment="1" applyProtection="1">
      <alignment horizontal="left" vertical="center"/>
      <protection/>
    </xf>
    <xf numFmtId="2" fontId="11" fillId="0" borderId="10" xfId="0" applyNumberFormat="1" applyFont="1" applyBorder="1" applyAlignment="1" applyProtection="1">
      <alignment horizontal="left"/>
      <protection/>
    </xf>
    <xf numFmtId="1" fontId="11" fillId="0" borderId="17" xfId="0" applyNumberFormat="1" applyFont="1" applyBorder="1" applyAlignment="1" applyProtection="1">
      <alignment horizontal="left" vertical="center"/>
      <protection/>
    </xf>
    <xf numFmtId="15" fontId="11" fillId="0" borderId="10" xfId="0" applyNumberFormat="1" applyFont="1" applyBorder="1" applyAlignment="1" applyProtection="1">
      <alignment horizontal="left"/>
      <protection/>
    </xf>
    <xf numFmtId="0" fontId="11" fillId="0" borderId="17" xfId="0" applyFont="1" applyBorder="1" applyAlignment="1" applyProtection="1">
      <alignment horizontal="left"/>
      <protection/>
    </xf>
    <xf numFmtId="0" fontId="7" fillId="33" borderId="0" xfId="0" applyFont="1" applyFill="1" applyAlignment="1" applyProtection="1">
      <alignment horizontal="left"/>
      <protection locked="0"/>
    </xf>
    <xf numFmtId="0" fontId="13" fillId="33" borderId="0" xfId="0" applyFont="1" applyFill="1" applyBorder="1" applyAlignment="1" applyProtection="1">
      <alignment horizontal="left"/>
      <protection locked="0"/>
    </xf>
    <xf numFmtId="49" fontId="13" fillId="33" borderId="0" xfId="0" applyNumberFormat="1" applyFont="1" applyFill="1" applyBorder="1" applyAlignment="1" applyProtection="1">
      <alignment horizontal="left"/>
      <protection locked="0"/>
    </xf>
    <xf numFmtId="1" fontId="11" fillId="0" borderId="0" xfId="0" applyNumberFormat="1" applyFont="1" applyBorder="1" applyAlignment="1" applyProtection="1">
      <alignment horizontal="left" vertical="center"/>
      <protection/>
    </xf>
    <xf numFmtId="2" fontId="13" fillId="33" borderId="0" xfId="0" applyNumberFormat="1" applyFont="1" applyFill="1" applyBorder="1" applyAlignment="1" applyProtection="1">
      <alignment horizontal="left"/>
      <protection locked="0"/>
    </xf>
    <xf numFmtId="15" fontId="11" fillId="33" borderId="0" xfId="0" applyNumberFormat="1" applyFont="1" applyFill="1" applyBorder="1" applyAlignment="1" applyProtection="1">
      <alignment horizontal="left"/>
      <protection locked="0"/>
    </xf>
    <xf numFmtId="1" fontId="11" fillId="33" borderId="0" xfId="0" applyNumberFormat="1" applyFont="1" applyFill="1" applyBorder="1" applyAlignment="1" applyProtection="1">
      <alignment horizontal="left"/>
      <protection locked="0"/>
    </xf>
    <xf numFmtId="0" fontId="11" fillId="33" borderId="0" xfId="0" applyFont="1" applyFill="1" applyBorder="1" applyAlignment="1" applyProtection="1">
      <alignment horizontal="left"/>
      <protection locked="0"/>
    </xf>
    <xf numFmtId="0" fontId="12" fillId="0" borderId="0" xfId="0" applyFont="1" applyBorder="1" applyAlignment="1" applyProtection="1">
      <alignment horizontal="right" vertical="center"/>
      <protection/>
    </xf>
    <xf numFmtId="0" fontId="12" fillId="0" borderId="0" xfId="0" applyFont="1" applyBorder="1" applyAlignment="1" applyProtection="1">
      <alignment horizontal="right"/>
      <protection/>
    </xf>
    <xf numFmtId="0" fontId="14" fillId="0" borderId="0" xfId="0" applyFont="1" applyBorder="1" applyAlignment="1" applyProtection="1">
      <alignment horizontal="left"/>
      <protection/>
    </xf>
    <xf numFmtId="2" fontId="14" fillId="0" borderId="0" xfId="0" applyNumberFormat="1" applyFont="1" applyBorder="1" applyAlignment="1" applyProtection="1">
      <alignment horizontal="left"/>
      <protection/>
    </xf>
    <xf numFmtId="177" fontId="14" fillId="0" borderId="0" xfId="0" applyNumberFormat="1" applyFont="1" applyBorder="1" applyAlignment="1" applyProtection="1">
      <alignment horizontal="left"/>
      <protection/>
    </xf>
    <xf numFmtId="1" fontId="14" fillId="0" borderId="0" xfId="0" applyNumberFormat="1" applyFont="1" applyBorder="1" applyAlignment="1" applyProtection="1">
      <alignment horizontal="left"/>
      <protection/>
    </xf>
    <xf numFmtId="0" fontId="14" fillId="0" borderId="0" xfId="0" applyFont="1" applyBorder="1" applyAlignment="1" applyProtection="1">
      <alignment/>
      <protection locked="0"/>
    </xf>
    <xf numFmtId="177" fontId="4" fillId="0" borderId="0" xfId="0" applyNumberFormat="1" applyFont="1" applyBorder="1" applyAlignment="1" applyProtection="1">
      <alignment horizontal="left"/>
      <protection/>
    </xf>
    <xf numFmtId="0" fontId="12" fillId="0" borderId="0" xfId="0" applyFont="1" applyBorder="1" applyAlignment="1" applyProtection="1">
      <alignment horizontal="left"/>
      <protection/>
    </xf>
    <xf numFmtId="0" fontId="7" fillId="0" borderId="0" xfId="0" applyFont="1" applyBorder="1" applyAlignment="1" applyProtection="1">
      <alignment horizontal="center"/>
      <protection locked="0"/>
    </xf>
    <xf numFmtId="0" fontId="7" fillId="0" borderId="0" xfId="0" applyFont="1" applyBorder="1" applyAlignment="1" applyProtection="1">
      <alignment/>
      <protection locked="0"/>
    </xf>
    <xf numFmtId="2" fontId="11" fillId="34" borderId="0" xfId="0" applyNumberFormat="1" applyFont="1" applyFill="1" applyBorder="1" applyAlignment="1" applyProtection="1">
      <alignment horizontal="left" vertical="center"/>
      <protection/>
    </xf>
    <xf numFmtId="0" fontId="7" fillId="34" borderId="0" xfId="0" applyFont="1" applyFill="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48"/>
  <sheetViews>
    <sheetView tabSelected="1" zoomScale="150" zoomScaleNormal="150" zoomScalePageLayoutView="0" workbookViewId="0" topLeftCell="E3">
      <selection activeCell="V7" sqref="V7"/>
    </sheetView>
  </sheetViews>
  <sheetFormatPr defaultColWidth="8.8515625" defaultRowHeight="12.75"/>
  <cols>
    <col min="1" max="1" width="2.8515625" style="25" customWidth="1"/>
    <col min="2" max="2" width="4.421875" style="26" customWidth="1"/>
    <col min="3" max="3" width="11.28125" style="26" customWidth="1"/>
    <col min="4" max="4" width="11.00390625" style="26" bestFit="1" customWidth="1"/>
    <col min="5" max="5" width="6.28125" style="26" customWidth="1"/>
    <col min="6" max="6" width="5.7109375" style="27" bestFit="1" customWidth="1"/>
    <col min="7" max="7" width="7.421875" style="27" customWidth="1"/>
    <col min="8" max="8" width="5.140625" style="28" bestFit="1" customWidth="1"/>
    <col min="9" max="9" width="5.00390625" style="29" bestFit="1" customWidth="1"/>
    <col min="10" max="10" width="5.7109375" style="27" bestFit="1" customWidth="1"/>
    <col min="11" max="11" width="6.421875" style="27" customWidth="1"/>
    <col min="12" max="12" width="5.140625" style="28" bestFit="1" customWidth="1"/>
    <col min="13" max="13" width="5.00390625" style="26" bestFit="1" customWidth="1"/>
    <col min="14" max="14" width="5.7109375" style="27" bestFit="1" customWidth="1"/>
    <col min="15" max="15" width="6.00390625" style="27" customWidth="1"/>
    <col min="16" max="16" width="4.8515625" style="28" bestFit="1" customWidth="1"/>
    <col min="17" max="17" width="5.00390625" style="26" bestFit="1" customWidth="1"/>
    <col min="18" max="18" width="5.7109375" style="27" bestFit="1" customWidth="1"/>
    <col min="19" max="19" width="5.140625" style="27" customWidth="1"/>
    <col min="20" max="20" width="5.140625" style="28" bestFit="1" customWidth="1"/>
    <col min="21" max="21" width="5.00390625" style="26" bestFit="1" customWidth="1"/>
    <col min="22" max="22" width="5.7109375" style="27" bestFit="1" customWidth="1"/>
    <col min="23" max="23" width="5.140625" style="27" customWidth="1"/>
    <col min="24" max="24" width="6.00390625" style="28" bestFit="1" customWidth="1"/>
    <col min="25" max="25" width="5.00390625" style="26" bestFit="1" customWidth="1"/>
    <col min="26" max="26" width="9.7109375" style="25" customWidth="1"/>
    <col min="27" max="27" width="30.421875" style="26" customWidth="1"/>
    <col min="28" max="28" width="13.421875" style="26" customWidth="1"/>
    <col min="29" max="29" width="9.140625" style="26" bestFit="1" customWidth="1"/>
    <col min="30" max="16384" width="8.8515625" style="26" customWidth="1"/>
  </cols>
  <sheetData>
    <row r="1" spans="1:29" s="77" customFormat="1" ht="18.75">
      <c r="A1" s="73" t="s">
        <v>50</v>
      </c>
      <c r="B1" s="73"/>
      <c r="C1" s="73"/>
      <c r="D1" s="73"/>
      <c r="E1" s="73"/>
      <c r="F1" s="74"/>
      <c r="G1" s="74"/>
      <c r="H1" s="75"/>
      <c r="I1" s="76"/>
      <c r="J1" s="74"/>
      <c r="K1" s="74"/>
      <c r="L1" s="75"/>
      <c r="M1" s="73"/>
      <c r="N1" s="74"/>
      <c r="O1" s="74"/>
      <c r="P1" s="75"/>
      <c r="Q1" s="73"/>
      <c r="R1" s="74"/>
      <c r="S1" s="74"/>
      <c r="T1" s="73"/>
      <c r="U1" s="73"/>
      <c r="V1" s="73"/>
      <c r="W1" s="78" t="s">
        <v>30</v>
      </c>
      <c r="X1" s="75"/>
      <c r="Y1" s="73"/>
      <c r="Z1" s="73"/>
      <c r="AA1" s="73"/>
      <c r="AB1" s="73"/>
      <c r="AC1" s="73"/>
    </row>
    <row r="2" spans="1:29" s="30" customFormat="1" ht="16.5" thickBot="1">
      <c r="A2" s="33"/>
      <c r="B2" s="33"/>
      <c r="C2" s="33"/>
      <c r="D2" s="33"/>
      <c r="E2" s="33"/>
      <c r="F2" s="35"/>
      <c r="G2" s="35" t="s">
        <v>31</v>
      </c>
      <c r="H2" s="36"/>
      <c r="I2" s="37"/>
      <c r="J2" s="35"/>
      <c r="K2" s="35" t="s">
        <v>32</v>
      </c>
      <c r="L2" s="36"/>
      <c r="M2" s="33"/>
      <c r="N2" s="35"/>
      <c r="O2" s="35" t="s">
        <v>33</v>
      </c>
      <c r="P2" s="36"/>
      <c r="Q2" s="33"/>
      <c r="R2" s="35"/>
      <c r="S2" s="35" t="s">
        <v>34</v>
      </c>
      <c r="T2" s="36"/>
      <c r="U2" s="33"/>
      <c r="V2" s="35"/>
      <c r="W2" s="35" t="s">
        <v>35</v>
      </c>
      <c r="X2" s="36"/>
      <c r="Y2" s="33"/>
      <c r="Z2" s="33"/>
      <c r="AA2" s="33"/>
      <c r="AB2" s="33"/>
      <c r="AC2" s="33"/>
    </row>
    <row r="3" spans="1:29" ht="13.5" thickTop="1">
      <c r="A3" s="44" t="s">
        <v>23</v>
      </c>
      <c r="B3" s="39"/>
      <c r="C3" s="39"/>
      <c r="D3" s="39"/>
      <c r="E3" s="39"/>
      <c r="F3" s="38" t="s">
        <v>42</v>
      </c>
      <c r="G3" s="40" t="s">
        <v>19</v>
      </c>
      <c r="H3" s="41"/>
      <c r="I3" s="42"/>
      <c r="J3" s="38" t="s">
        <v>42</v>
      </c>
      <c r="K3" s="40" t="s">
        <v>19</v>
      </c>
      <c r="L3" s="41"/>
      <c r="M3" s="39"/>
      <c r="N3" s="38" t="s">
        <v>42</v>
      </c>
      <c r="O3" s="40" t="s">
        <v>19</v>
      </c>
      <c r="P3" s="41"/>
      <c r="Q3" s="43"/>
      <c r="R3" s="38" t="s">
        <v>42</v>
      </c>
      <c r="S3" s="40" t="s">
        <v>19</v>
      </c>
      <c r="T3" s="41"/>
      <c r="U3" s="39"/>
      <c r="V3" s="38" t="s">
        <v>42</v>
      </c>
      <c r="W3" s="40" t="s">
        <v>19</v>
      </c>
      <c r="X3" s="41"/>
      <c r="Y3" s="43"/>
      <c r="Z3" s="39"/>
      <c r="AA3" s="39"/>
      <c r="AB3" s="39"/>
      <c r="AC3" s="43"/>
    </row>
    <row r="4" spans="1:29" ht="12.75">
      <c r="A4" s="51" t="s">
        <v>39</v>
      </c>
      <c r="B4" s="45"/>
      <c r="C4" s="79" t="s">
        <v>41</v>
      </c>
      <c r="D4" s="79"/>
      <c r="E4" s="71" t="s">
        <v>46</v>
      </c>
      <c r="F4" s="46" t="s">
        <v>48</v>
      </c>
      <c r="G4" s="47" t="s">
        <v>17</v>
      </c>
      <c r="H4" s="32" t="s">
        <v>15</v>
      </c>
      <c r="I4" s="48" t="s">
        <v>16</v>
      </c>
      <c r="J4" s="46" t="s">
        <v>48</v>
      </c>
      <c r="K4" s="47" t="s">
        <v>17</v>
      </c>
      <c r="L4" s="32" t="s">
        <v>15</v>
      </c>
      <c r="M4" s="49" t="s">
        <v>16</v>
      </c>
      <c r="N4" s="46" t="s">
        <v>48</v>
      </c>
      <c r="O4" s="47" t="s">
        <v>17</v>
      </c>
      <c r="P4" s="32" t="s">
        <v>15</v>
      </c>
      <c r="Q4" s="48" t="s">
        <v>16</v>
      </c>
      <c r="R4" s="46" t="s">
        <v>48</v>
      </c>
      <c r="S4" s="47" t="s">
        <v>17</v>
      </c>
      <c r="T4" s="32" t="s">
        <v>15</v>
      </c>
      <c r="U4" s="49" t="s">
        <v>16</v>
      </c>
      <c r="V4" s="46" t="s">
        <v>48</v>
      </c>
      <c r="W4" s="47" t="s">
        <v>17</v>
      </c>
      <c r="X4" s="32" t="s">
        <v>15</v>
      </c>
      <c r="Y4" s="48" t="s">
        <v>16</v>
      </c>
      <c r="Z4" s="45"/>
      <c r="AA4" s="45"/>
      <c r="AB4" s="45"/>
      <c r="AC4" s="50"/>
    </row>
    <row r="5" spans="2:29" s="31" customFormat="1" ht="12.75">
      <c r="B5" s="33" t="s">
        <v>0</v>
      </c>
      <c r="C5" s="33" t="s">
        <v>1</v>
      </c>
      <c r="D5" s="33" t="s">
        <v>2</v>
      </c>
      <c r="E5" s="72" t="s">
        <v>47</v>
      </c>
      <c r="F5" s="51" t="s">
        <v>4</v>
      </c>
      <c r="G5" s="52" t="s">
        <v>18</v>
      </c>
      <c r="H5" s="53" t="s">
        <v>14</v>
      </c>
      <c r="I5" s="54" t="s">
        <v>49</v>
      </c>
      <c r="J5" s="55" t="s">
        <v>5</v>
      </c>
      <c r="K5" s="52" t="s">
        <v>18</v>
      </c>
      <c r="L5" s="53" t="s">
        <v>14</v>
      </c>
      <c r="M5" s="54" t="s">
        <v>49</v>
      </c>
      <c r="N5" s="51" t="s">
        <v>6</v>
      </c>
      <c r="O5" s="52" t="s">
        <v>18</v>
      </c>
      <c r="P5" s="53" t="s">
        <v>14</v>
      </c>
      <c r="Q5" s="54" t="s">
        <v>49</v>
      </c>
      <c r="R5" s="55" t="s">
        <v>7</v>
      </c>
      <c r="S5" s="52" t="s">
        <v>18</v>
      </c>
      <c r="T5" s="53" t="s">
        <v>14</v>
      </c>
      <c r="U5" s="54" t="s">
        <v>49</v>
      </c>
      <c r="V5" s="51" t="s">
        <v>8</v>
      </c>
      <c r="W5" s="52" t="s">
        <v>18</v>
      </c>
      <c r="X5" s="53" t="s">
        <v>14</v>
      </c>
      <c r="Y5" s="54" t="s">
        <v>49</v>
      </c>
      <c r="Z5" s="33" t="s">
        <v>21</v>
      </c>
      <c r="AA5" s="33" t="s">
        <v>43</v>
      </c>
      <c r="AB5" s="33" t="s">
        <v>44</v>
      </c>
      <c r="AC5" s="56" t="s">
        <v>45</v>
      </c>
    </row>
    <row r="6" spans="1:29" ht="13.5" thickBot="1">
      <c r="A6" s="57" t="s">
        <v>20</v>
      </c>
      <c r="B6" s="34">
        <v>77</v>
      </c>
      <c r="C6" s="34" t="s">
        <v>37</v>
      </c>
      <c r="D6" s="34" t="s">
        <v>38</v>
      </c>
      <c r="E6" s="58">
        <f>IF(AND(F6="",J6="",N6="",R6="",V6=""),"unused line",I6+M6+Q6+U6+Y6)</f>
        <v>3806</v>
      </c>
      <c r="F6" s="57">
        <v>18.98</v>
      </c>
      <c r="G6" s="59">
        <f>IF(F6="",0,INT((IF(AND($A6&lt;&gt;"M",$A6&lt;&gt;"F"),0,IF($A6="M",F6*VLOOKUP($B6,'M5YrFactors'!$A$3:$F$22,1+1),IF($A6="F",F6*VLOOKUP($B6,'F5YrFactors'!$A$3:$F$74,1+1),))))*100)/100)</f>
        <v>43.2</v>
      </c>
      <c r="H6" s="59">
        <f>IF($A6="M",100*(INT(100*F6*VLOOKUP($B6,'M1YrFactors'!$A$3:$F$89,1+1))/100)/MOC!$B$3,IF($A6="F",100*(INT(100*F6*VLOOKUP($B6,'F1YrFactors'!$A$3:$F$89,1+1))/100)/FOC!$B$3,""))</f>
        <v>60.05194805194805</v>
      </c>
      <c r="I6" s="60">
        <f>(IF(AND($A6&lt;&gt;"M",$A6&lt;&gt;"F"),"",IF($A6="M",INT(VLOOKUP(1,MConstants!$B$4:$E$8,2)*((INT(100*((((INT(100*F6))/100)*VLOOKUP($B6,'M5YrFactors'!$A$3:$F$18,1+1)))))/100-VLOOKUP(1,MConstants!$B$4:$E$8,3))^VLOOKUP(1,MConstants!$B$4:$E$8,4)),(INT(VLOOKUP(1,FConstants!$B$4:$E$8,2)*((INT(100*((((INT(100*F6))/100)*VLOOKUP($B6,'F5YrFactors'!$A$3:$F$18,1+1)))))/100-VLOOKUP(1,FConstants!$B$4:$E$8,3))^VLOOKUP(1,FConstants!$B$4:$E$8,4))))))</f>
        <v>782</v>
      </c>
      <c r="J6" s="59">
        <v>6.57</v>
      </c>
      <c r="K6" s="59">
        <f>IF(J6="",0,INT((IF(AND($A6&lt;&gt;"M",$A6&lt;&gt;"F"),0,IF($A6="M",J6*VLOOKUP($B6,'M5YrFactors'!$A$3:$F$22,1+2),IF($A6="F",J6*VLOOKUP($B6,'F5YrFactors'!$A$3:$F$74,1+2),))))*100)/100)</f>
        <v>16.07</v>
      </c>
      <c r="L6" s="59">
        <f>IF($A6="M",100*(INT(100*J6*VLOOKUP($B6,'M1YrFactors'!$A$3:$F$89,1+2))/100)/MOC!$C$3,IF($A6="F",100*(INT(100*J6*VLOOKUP($B6,'F1YrFactors'!$A$3:$F$89,1+2))/100)/FOC!$C$3,""))</f>
        <v>75.65178965974371</v>
      </c>
      <c r="M6" s="58">
        <f>(IF(AND($A6&lt;&gt;"M",$A6&lt;&gt;"F"),"",IF($A6="M",INT(VLOOKUP(2,MConstants!$B$4:$E$8,2)*((INT(100*((((INT(100*J6))/100)*VLOOKUP($B6,'M5YrFactors'!$A$3:$F$18,1+2)))))/100-VLOOKUP(2,MConstants!$B$4:$E$8,3))^VLOOKUP(2,MConstants!$B$4:$E$8,4)),(INT(VLOOKUP(2,FConstants!$B$4:$E$8,2)*((INT(100*((((INT(100*J6))/100)*VLOOKUP($B6,'F5YrFactors'!$A$3:$F$18,1+2)))))/100-VLOOKUP(2,FConstants!$B$4:$E$8,3))^VLOOKUP(2,FConstants!$B$4:$E$8,4))))))</f>
        <v>933</v>
      </c>
      <c r="N6" s="57">
        <v>18.09</v>
      </c>
      <c r="O6" s="59">
        <f>IF(N6="",0,INT((IF(AND($A6&lt;&gt;"M",$A6&lt;&gt;"F"),0,IF($A6="M",N6*VLOOKUP($B6,'M5YrFactors'!$A$3:$F$22,1+3),IF($A6="F",N6*VLOOKUP($B6,'F5YrFactors'!$A$3:$F$74,1+3),))))*100)/100)</f>
        <v>42.87</v>
      </c>
      <c r="P6" s="59">
        <f>IF($A6="M",100*(INT(100*N6*VLOOKUP($B6,'M1YrFactors'!$A$3:$F$89,1+3))/100)/MOC!$D$3,IF($A6="F",100*(INT(100*N6*VLOOKUP($B6,'F1YrFactors'!$A$3:$F$89,1+3))/100)/FOC!$D$3,""))</f>
        <v>59.71354166666667</v>
      </c>
      <c r="Q6" s="60">
        <f>(IF(AND($A6&lt;&gt;"M",$A6&lt;&gt;"F"),"",IF($A6="M",INT(VLOOKUP(3,MConstants!$B$4:$E$8,2)*((INT(100*((((INT(100*N6))/100)*VLOOKUP($B6,'M5YrFactors'!$A$3:$F$18,1+3)))))/100-VLOOKUP(3,MConstants!$B$4:$E$8,3))^VLOOKUP(3,MConstants!$B$4:$E$8,4)),(INT(VLOOKUP(3,FConstants!$B$4:$E$8,2)*((INT(100*((((INT(100*N6))/100)*VLOOKUP($B6,'F5YrFactors'!$A$3:$F$18,1+3)))))/100-VLOOKUP(3,FConstants!$B$4:$E$8,3))^VLOOKUP(3,FConstants!$B$4:$E$8,4))))))</f>
        <v>710</v>
      </c>
      <c r="R6" s="59">
        <v>15.87</v>
      </c>
      <c r="S6" s="59">
        <f>IF(R6="",0,INT((IF(AND($A6&lt;&gt;"M",$A6&lt;&gt;"F"),0,IF($A6="M",R6*VLOOKUP($B6,'M5YrFactors'!$A$3:$F$22,1+4),IF($A6="F",R6*VLOOKUP($B6,'F5YrFactors'!$A$3:$F$74,1+4),))))*100)/100)</f>
        <v>40.86</v>
      </c>
      <c r="T6" s="59">
        <f>IF($A6="M",100*(INT(100*R6*VLOOKUP($B6,'M1YrFactors'!$A$3:$F$89,1+4))/100)/MOC!$E$3,IF($A6="F",100*(INT(100*R6*VLOOKUP($B6,'F1YrFactors'!$A$3:$F$89,1+4))/100)/FOC!$E$3,""))</f>
        <v>59.73972602739726</v>
      </c>
      <c r="U6" s="58">
        <f>(IF(AND($A6&lt;&gt;"M",$A6&lt;&gt;"F"),"",IF($A6="M",INT(VLOOKUP(4,MConstants!$B$4:$E$8,2)*((INT(100*((((INT(100*R6))/100)*VLOOKUP($B6,'M5YrFactors'!$A$3:$F$18,1+4)))))/100-VLOOKUP(4,MConstants!$B$4:$E$8,3))^VLOOKUP(4,MConstants!$B$4:$E$8,4)),(INT(VLOOKUP(4,FConstants!$B$4:$E$8,2)*((INT(100*((((INT(100*R6))/100)*VLOOKUP($B6,'F5YrFactors'!$A$3:$F$18,1+4)))))/100-VLOOKUP(4,FConstants!$B$4:$E$8,3))^VLOOKUP(4,FConstants!$B$4:$E$8,4))))))</f>
        <v>684</v>
      </c>
      <c r="V6" s="57">
        <v>7.03</v>
      </c>
      <c r="W6" s="59">
        <f>IF(V6="",0,INT((IF(AND($A6&lt;&gt;"M",$A6&lt;&gt;"F"),0,IF($A6="M",V6*VLOOKUP($B6,'M5YrFactors'!$A$3:$F$22,1+5),IF($A6="F",V6*VLOOKUP($B6,'F5YrFactors'!$A$3:$F$74,1+5),))))*100)/100)</f>
        <v>13.33</v>
      </c>
      <c r="X6" s="59">
        <f>IF($A6="M",100*(INT(100*V6*VLOOKUP($B6,'M1YrFactors'!$A$3:$F$89,1+5))/100)/MOC!$F$3,IF($A6="F",100*(INT(100*V6*VLOOKUP($B6,'F1YrFactors'!$A$3:$F$89,1+5))/100)/FOC!$F$3,""))</f>
        <v>60.42372881355932</v>
      </c>
      <c r="Y6" s="60">
        <f>(IF(AND($A6&lt;&gt;"M",$A6&lt;&gt;"F"),"",IF($A6="M",INT(VLOOKUP(5,MConstants!$B$4:$E$8,2)*((INT(100*((((INT(100*V6))/100)*VLOOKUP($B6,'M5YrFactors'!$A$3:$F$18,1+5)))))/100-VLOOKUP(5,MConstants!$B$4:$E$8,3))^VLOOKUP(5,MConstants!$B$4:$E$8,4)),(INT(VLOOKUP(5,FConstants!$B$4:$E$8,2)*((INT(100*((((INT(100*V6))/100)*VLOOKUP($B6,'F5YrFactors'!$A$3:$F$18,1+5)))))/100-VLOOKUP(5,FConstants!$B$4:$E$8,3))^VLOOKUP(5,FConstants!$B$4:$E$8,4))))))</f>
        <v>697</v>
      </c>
      <c r="Z6" s="61" t="s">
        <v>3</v>
      </c>
      <c r="AA6" s="34" t="s">
        <v>3</v>
      </c>
      <c r="AB6" s="34" t="s">
        <v>3</v>
      </c>
      <c r="AC6" s="62" t="s">
        <v>3</v>
      </c>
    </row>
    <row r="7" spans="1:29" s="81" customFormat="1" ht="12" thickTop="1">
      <c r="A7" s="80" t="s">
        <v>60</v>
      </c>
      <c r="B7" s="81">
        <v>26</v>
      </c>
      <c r="C7" s="83" t="s">
        <v>73</v>
      </c>
      <c r="D7" s="83" t="s">
        <v>74</v>
      </c>
      <c r="E7" s="66">
        <f>IF(AND(F7=0,J7=0,N7=0,R7=0,V7=0),0,I7+M7+Q7+U7+Y7)</f>
        <v>815</v>
      </c>
      <c r="F7" s="67">
        <v>0</v>
      </c>
      <c r="G7" s="52">
        <f>IF(F7="",0,INT((IF(AND($A7&lt;&gt;"M",$A7&lt;&gt;"F"),0,IF($A7="M",F7*VLOOKUP($B7,'M5YrFactors'!$A$3:$F$22,1+1),IF($A7="F",F7*VLOOKUP($B7,'F5YrFactors'!$A$3:$F$74,1+1),))))*100)/100)</f>
        <v>0</v>
      </c>
      <c r="H7" s="52">
        <f>IF($A7="M",100*(INT(100*F7*VLOOKUP($B7,'M1YrFactors'!$A$3:$F$89,1+1))/100)/MOC!$B$3,IF($A7="F",100*(INT(100*F7*VLOOKUP($B7,'F1YrFactors'!$A$3:$F$89,1+1))/100)/FOC!$B$3,0))</f>
        <v>0</v>
      </c>
      <c r="I7" s="66">
        <f>(IF(F7=0,0,IF($A7="M",INT(VLOOKUP(1,MConstants!$B$4:$E$8,2)*((INT(100*((((INT(100*F7))/100)*VLOOKUP($B7,'M5YrFactors'!$A$3:$F$18,1+1)))))/100-VLOOKUP(1,MConstants!$B$4:$E$8,3))^VLOOKUP(1,MConstants!$B$4:$E$8,4)),(INT(VLOOKUP(1,FConstants!$B$4:$E$8,2)*((INT(100*((((INT(100*F7))/100)*VLOOKUP($B7,'F5YrFactors'!$A$3:$F$18,1+1)))))/100-VLOOKUP(1,FConstants!$B$4:$E$8,3))^VLOOKUP(1,FConstants!$B$4:$E$8,4))))))</f>
        <v>0</v>
      </c>
      <c r="J7" s="67">
        <v>8.44</v>
      </c>
      <c r="K7" s="52">
        <f>IF(J7="",0,INT((IF(AND($A7&lt;&gt;"M",$A7&lt;&gt;"F"),0,IF($A7="M",J7*VLOOKUP($B7,'M5YrFactors'!$A$3:$F$22,1+2),IF($A7="F",J7*VLOOKUP($B7,'F5YrFactors'!$A$3:$F$74,1+2),))))*100)/100)</f>
        <v>8.44</v>
      </c>
      <c r="L7" s="52">
        <f>IF($A7="M",100*(INT(100*J7*VLOOKUP($B7,'M1YrFactors'!$A$3:$F$89,1+1))/100)/MOC!$B$3,IF($A7="F",100*(INT(100*J7*VLOOKUP($B7,'F1YrFactors'!$A$3:$F$89,1+1))/100)/FOC!$B$3,0))</f>
        <v>9.730228268388288</v>
      </c>
      <c r="M7" s="66">
        <f>(IF(J7=0,0,IF($A7="M",INT(VLOOKUP(2,MConstants!$B$4:$E$8,2)*((INT(100*((((INT(100*J7))/100)*VLOOKUP($B7,'M5YrFactors'!$A$3:$F$18,1+2)))))/100-VLOOKUP(2,MConstants!$B$4:$E$8,3))^VLOOKUP(2,MConstants!$B$4:$E$8,4)),(INT(VLOOKUP(2,FConstants!$B$4:$E$8,2)*((INT(100*((((INT(100*J7))/100)*VLOOKUP($B7,'F5YrFactors'!$A$3:$F$18,1+2)))))/100-VLOOKUP(2,FConstants!$B$4:$E$8,3))^VLOOKUP(2,FConstants!$B$4:$E$8,4))))))</f>
        <v>392</v>
      </c>
      <c r="N7" s="67">
        <v>27.89</v>
      </c>
      <c r="O7" s="52">
        <f>IF(N7="",0,INT((IF(AND($A7&lt;&gt;"M",$A7&lt;&gt;"F"),0,IF($A7="M",N7*VLOOKUP($B7,'M5YrFactors'!$A$3:$F$22,1+3),IF($A7="F",N7*VLOOKUP($B7,'F5YrFactors'!$A$3:$F$74,1+3),))))*100)/100)</f>
        <v>27.89</v>
      </c>
      <c r="P7" s="52">
        <f>IF($A7="M",100*(INT(100*N7*VLOOKUP($B7,'M1YrFactors'!$A$3:$F$89,1+3))/100)/MOC!$D$3,IF($A7="F",100*(INT(100*N7*VLOOKUP($B7,'F1YrFactors'!$A$3:$F$89,1+3))/100)/FOC!$D$3,0))</f>
        <v>37.648488120950326</v>
      </c>
      <c r="Q7" s="66">
        <f>(IF(N7=0,0,IF($A7="M",INT(VLOOKUP(3,MConstants!$B$4:$E$8,2)*((INT(100*((((INT(100*N7))/100)*VLOOKUP($B7,'M5YrFactors'!$A$3:$F$18,1+3)))))/100-VLOOKUP(3,MConstants!$B$4:$E$8,3))^VLOOKUP(3,MConstants!$B$4:$E$8,4)),(INT(VLOOKUP(3,FConstants!$B$4:$E$8,2)*((INT(100*((((INT(100*N7))/100)*VLOOKUP($B7,'F5YrFactors'!$A$3:$F$18,1+3)))))/100-VLOOKUP(3,FConstants!$B$4:$E$8,3))^VLOOKUP(3,FConstants!$B$4:$E$8,4))))))</f>
        <v>423</v>
      </c>
      <c r="R7" s="67">
        <v>0</v>
      </c>
      <c r="S7" s="52">
        <f>IF(R7="",0,INT((IF(AND($A7&lt;&gt;"M",$A7&lt;&gt;"F"),0,IF($A7="M",R7*VLOOKUP($B7,'M5YrFactors'!$A$3:$F$22,1+4),IF($A7="F",R7*VLOOKUP($B7,'F5YrFactors'!$A$3:$F$74,1+4),))))*100)/100)</f>
        <v>0</v>
      </c>
      <c r="T7" s="52">
        <f>IF($A7="M",100*(INT(100*R7*VLOOKUP($B7,'M1YrFactors'!$A$3:$F$89,1+4))/100)/MOC!$E$3,IF($A7="F",100*(INT(100*R7*VLOOKUP($B7,'F1YrFactors'!$A$3:$F$89,1+4))/100)/FOC!$E$3,0))</f>
        <v>0</v>
      </c>
      <c r="U7" s="66">
        <f>(IF(R7=0,0,IF($A7="M",INT(VLOOKUP(4,MConstants!$B$4:$E$8,2)*((INT(100*((((INT(100*R7))/100)*VLOOKUP($B7,'M5YrFactors'!$A$3:$F$18,1+4)))))/100-VLOOKUP(4,MConstants!$B$4:$E$8,3))^VLOOKUP(4,MConstants!$B$4:$E$8,4)),(INT(VLOOKUP(4,FConstants!$B$4:$E$8,2)*((INT(100*((((INT(100*R7))/100)*VLOOKUP($B7,'F5YrFactors'!$A$3:$F$18,1+4)))))/100-VLOOKUP(4,FConstants!$B$4:$E$8,3))^VLOOKUP(4,FConstants!$B$4:$E$8,4))))))</f>
        <v>0</v>
      </c>
      <c r="V7" s="67">
        <v>0</v>
      </c>
      <c r="W7" s="52">
        <f>IF(V7="",0,INT((IF(AND($A7&lt;&gt;"M",$A7&lt;&gt;"F"),0,IF($A7="M",V7*VLOOKUP($B7,'M5YrFactors'!$A$3:$F$22,1+5),IF($A7="F",V7*VLOOKUP($B7,'F5YrFactors'!$A$3:$F$74,1+5),))))*100)/100)</f>
        <v>0</v>
      </c>
      <c r="X7" s="52">
        <f>IF($A7="M",100*(INT(100*V7*VLOOKUP($B7,'M1YrFactors'!$A$3:$F$89,1+5))/100)/MOC!$F$3,IF($A7="F",100*(INT(100*V7*VLOOKUP($B7,'F1YrFactors'!$A$3:$F$89,1+5))/100)/FOC!$F$3,0))</f>
        <v>0</v>
      </c>
      <c r="Y7" s="66">
        <f>(IF(V7=0,0,IF($A7="M",INT(VLOOKUP(5,MConstants!$B$4:$E$8,2)*((INT(100*((((INT(100*V7))/100)*VLOOKUP($B7,'M5YrFactors'!$A$3:$F$18,1+5)))))/100-VLOOKUP(5,MConstants!$B$4:$E$8,3))^VLOOKUP(5,MConstants!$B$4:$E$8,4)),(INT(VLOOKUP(5,FConstants!$B$4:$E$8,2)*((INT(100*((((INT(100*V7))/100)*VLOOKUP($B7,'F5YrFactors'!$A$3:$F$18,1+5)))))/100-VLOOKUP(5,FConstants!$B$4:$E$8,3))^VLOOKUP(5,FConstants!$B$4:$E$8,4))))))</f>
        <v>0</v>
      </c>
      <c r="Z7" s="68">
        <v>39725</v>
      </c>
      <c r="AA7" s="64" t="s">
        <v>51</v>
      </c>
      <c r="AB7" s="69" t="s">
        <v>52</v>
      </c>
      <c r="AC7" s="70" t="s">
        <v>53</v>
      </c>
    </row>
    <row r="8" spans="1:29" ht="12.75">
      <c r="A8" s="63" t="s">
        <v>60</v>
      </c>
      <c r="B8" s="64">
        <v>33</v>
      </c>
      <c r="C8" s="65" t="s">
        <v>71</v>
      </c>
      <c r="D8" s="65" t="s">
        <v>72</v>
      </c>
      <c r="E8" s="66">
        <f aca="true" t="shared" si="0" ref="E8:E44">IF(AND(F8=0,J8=0,N8=0,R8=0,V8=0),0,I8+M8+Q8+U8+Y8)</f>
        <v>1998</v>
      </c>
      <c r="F8" s="67">
        <v>16.3</v>
      </c>
      <c r="G8" s="52">
        <f>IF(F8="",0,INT((IF(AND($A8&lt;&gt;"M",$A8&lt;&gt;"F"),0,IF($A8="M",F8*VLOOKUP($B8,'M5YrFactors'!$A$3:$F$22,1+1),IF($A8="F",F8*VLOOKUP($B8,'F5YrFactors'!$A$3:$F$74,1+1),))))*100)/100)</f>
        <v>16.3</v>
      </c>
      <c r="H8" s="52">
        <f>IF($A8="M",100*(INT(100*F8*VLOOKUP($B8,'M1YrFactors'!$A$3:$F$89,1+1))/100)/MOC!$B$3,IF($A8="F",100*(INT(100*F8*VLOOKUP($B8,'F1YrFactors'!$A$3:$F$89,1+1))/100)/FOC!$B$3,0))</f>
        <v>18.79179156098686</v>
      </c>
      <c r="I8" s="66">
        <f>(IF(F8=0,0,IF($A8="M",INT(VLOOKUP(1,MConstants!$B$4:$E$8,2)*((INT(100*((((INT(100*F8))/100)*VLOOKUP($B8,'M5YrFactors'!$A$3:$F$18,1+1)))))/100-VLOOKUP(1,MConstants!$B$4:$E$8,3))^VLOOKUP(1,MConstants!$B$4:$E$8,4)),(INT(VLOOKUP(1,FConstants!$B$4:$E$8,2)*((INT(100*((((INT(100*F8))/100)*VLOOKUP($B8,'F5YrFactors'!$A$3:$F$18,1+1)))))/100-VLOOKUP(1,FConstants!$B$4:$E$8,3))^VLOOKUP(1,FConstants!$B$4:$E$8,4))))))</f>
        <v>135</v>
      </c>
      <c r="J8" s="67">
        <v>11.22</v>
      </c>
      <c r="K8" s="52">
        <f>IF(J8="",0,INT((IF(AND($A8&lt;&gt;"M",$A8&lt;&gt;"F"),0,IF($A8="M",J8*VLOOKUP($B8,'M5YrFactors'!$A$3:$F$22,1+2),IF($A8="F",J8*VLOOKUP($B8,'F5YrFactors'!$A$3:$F$74,1+2),))))*100)/100)</f>
        <v>11.22</v>
      </c>
      <c r="L8" s="52">
        <f>IF($A8="M",100*(INT(100*J8*VLOOKUP($B8,'M1YrFactors'!$A$3:$F$89,1+1))/100)/MOC!$B$3,IF($A8="F",100*(INT(100*J8*VLOOKUP($B8,'F1YrFactors'!$A$3:$F$89,1+1))/100)/FOC!$B$3,0))</f>
        <v>12.935208669587274</v>
      </c>
      <c r="M8" s="66">
        <f>(IF(J8=0,0,IF($A8="M",INT(VLOOKUP(2,MConstants!$B$4:$E$8,2)*((INT(100*((((INT(100*J8))/100)*VLOOKUP($B8,'M5YrFactors'!$A$3:$F$18,1+2)))))/100-VLOOKUP(2,MConstants!$B$4:$E$8,3))^VLOOKUP(2,MConstants!$B$4:$E$8,4)),(INT(VLOOKUP(2,FConstants!$B$4:$E$8,2)*((INT(100*((((INT(100*J8))/100)*VLOOKUP($B8,'F5YrFactors'!$A$3:$F$18,1+2)))))/100-VLOOKUP(2,FConstants!$B$4:$E$8,3))^VLOOKUP(2,FConstants!$B$4:$E$8,4))))))</f>
        <v>559</v>
      </c>
      <c r="N8" s="67">
        <v>27.34</v>
      </c>
      <c r="O8" s="52">
        <f>IF(N8="",0,INT((IF(AND($A8&lt;&gt;"M",$A8&lt;&gt;"F"),0,IF($A8="M",N8*VLOOKUP($B8,'M5YrFactors'!$A$3:$F$22,1+3),IF($A8="F",N8*VLOOKUP($B8,'F5YrFactors'!$A$3:$F$74,1+3),))))*100)/100)</f>
        <v>27.34</v>
      </c>
      <c r="P8" s="52">
        <f>IF($A8="M",100*(INT(100*N8*VLOOKUP($B8,'M1YrFactors'!$A$3:$F$89,1+3))/100)/MOC!$D$3,IF($A8="F",100*(INT(100*N8*VLOOKUP($B8,'F1YrFactors'!$A$3:$F$89,1+3))/100)/FOC!$D$3,0))</f>
        <v>36.906047516198704</v>
      </c>
      <c r="Q8" s="66">
        <f>(IF(N8=0,0,IF($A8="M",INT(VLOOKUP(3,MConstants!$B$4:$E$8,2)*((INT(100*((((INT(100*N8))/100)*VLOOKUP($B8,'M5YrFactors'!$A$3:$F$18,1+3)))))/100-VLOOKUP(3,MConstants!$B$4:$E$8,3))^VLOOKUP(3,MConstants!$B$4:$E$8,4)),(INT(VLOOKUP(3,FConstants!$B$4:$E$8,2)*((INT(100*((((INT(100*N8))/100)*VLOOKUP($B8,'F5YrFactors'!$A$3:$F$18,1+3)))))/100-VLOOKUP(3,FConstants!$B$4:$E$8,3))^VLOOKUP(3,FConstants!$B$4:$E$8,4))))))</f>
        <v>412</v>
      </c>
      <c r="R8" s="67">
        <v>46.16</v>
      </c>
      <c r="S8" s="52">
        <f>IF(R8="",0,INT((IF(AND($A8&lt;&gt;"M",$A8&lt;&gt;"F"),0,IF($A8="M",R8*VLOOKUP($B8,'M5YrFactors'!$A$3:$F$22,1+4),IF($A8="F",R8*VLOOKUP($B8,'F5YrFactors'!$A$3:$F$74,1+4),))))*100)/100)</f>
        <v>46.16</v>
      </c>
      <c r="T8" s="52">
        <f>IF($A8="M",100*(INT(100*R8*VLOOKUP($B8,'M1YrFactors'!$A$3:$F$89,1+4))/100)/MOC!$E$3,IF($A8="F",100*(INT(100*R8*VLOOKUP($B8,'F1YrFactors'!$A$3:$F$89,1+4))/100)/FOC!$E$3,0))</f>
        <v>48.07067424857839</v>
      </c>
      <c r="U8" s="66">
        <f>(IF(R8=0,0,IF($A8="M",INT(VLOOKUP(4,MConstants!$B$4:$E$8,2)*((INT(100*((((INT(100*R8))/100)*VLOOKUP($B8,'M5YrFactors'!$A$3:$F$18,1+4)))))/100-VLOOKUP(4,MConstants!$B$4:$E$8,3))^VLOOKUP(4,MConstants!$B$4:$E$8,4)),(INT(VLOOKUP(4,FConstants!$B$4:$E$8,2)*((INT(100*((((INT(100*R8))/100)*VLOOKUP($B8,'F5YrFactors'!$A$3:$F$18,1+4)))))/100-VLOOKUP(4,FConstants!$B$4:$E$8,3))^VLOOKUP(4,FConstants!$B$4:$E$8,4))))))</f>
        <v>532</v>
      </c>
      <c r="V8" s="67">
        <v>8.34</v>
      </c>
      <c r="W8" s="52">
        <f>IF(V8="",0,INT((IF(AND($A8&lt;&gt;"M",$A8&lt;&gt;"F"),0,IF($A8="M",V8*VLOOKUP($B8,'M5YrFactors'!$A$3:$F$22,1+5),IF($A8="F",V8*VLOOKUP($B8,'F5YrFactors'!$A$3:$F$74,1+5),))))*100)/100)</f>
        <v>8.34</v>
      </c>
      <c r="X8" s="52">
        <f>IF($A8="M",100*(INT(100*V8*VLOOKUP($B8,'M1YrFactors'!$A$3:$F$89,1+5))/100)/MOC!$F$3,IF($A8="F",100*(INT(100*V8*VLOOKUP($B8,'F1YrFactors'!$A$3:$F$89,1+5))/100)/FOC!$F$3,0))</f>
        <v>32.714617169373554</v>
      </c>
      <c r="Y8" s="66">
        <f>(IF(V8=0,0,IF($A8="M",INT(VLOOKUP(5,MConstants!$B$4:$E$8,2)*((INT(100*((((INT(100*V8))/100)*VLOOKUP($B8,'M5YrFactors'!$A$3:$F$18,1+5)))))/100-VLOOKUP(5,MConstants!$B$4:$E$8,3))^VLOOKUP(5,MConstants!$B$4:$E$8,4)),(INT(VLOOKUP(5,FConstants!$B$4:$E$8,2)*((INT(100*((((INT(100*V8))/100)*VLOOKUP($B8,'F5YrFactors'!$A$3:$F$18,1+5)))))/100-VLOOKUP(5,FConstants!$B$4:$E$8,3))^VLOOKUP(5,FConstants!$B$4:$E$8,4))))))</f>
        <v>360</v>
      </c>
      <c r="Z8" s="68">
        <v>39725</v>
      </c>
      <c r="AA8" s="64" t="s">
        <v>51</v>
      </c>
      <c r="AB8" s="69" t="s">
        <v>52</v>
      </c>
      <c r="AC8" s="70" t="s">
        <v>53</v>
      </c>
    </row>
    <row r="9" spans="1:29" ht="12.75">
      <c r="A9" s="63" t="s">
        <v>60</v>
      </c>
      <c r="B9" s="64">
        <v>48</v>
      </c>
      <c r="C9" s="65" t="s">
        <v>69</v>
      </c>
      <c r="D9" s="65" t="s">
        <v>70</v>
      </c>
      <c r="E9" s="66">
        <f>IF(AND(F9=0,J9=0,N9=0,R9=0,V9=0),0,I9+M9+Q9+U9+Y9)</f>
        <v>2603</v>
      </c>
      <c r="F9" s="67">
        <v>22.6</v>
      </c>
      <c r="G9" s="52">
        <f>IF(F9="",0,INT((IF(AND($A9&lt;&gt;"M",$A9&lt;&gt;"F"),0,IF($A9="M",F9*VLOOKUP($B9,'M5YrFactors'!$A$3:$F$22,1+1),IF($A9="F",F9*VLOOKUP($B9,'F5YrFactors'!$A$3:$F$74,1+1),))))*100)/100)</f>
        <v>26.77</v>
      </c>
      <c r="H9" s="52">
        <f>IF($A9="M",100*(INT(100*F9*VLOOKUP($B9,'M1YrFactors'!$A$3:$F$89,1+1))/100)/MOC!$B$3,IF($A9="F",100*(INT(100*F9*VLOOKUP($B9,'F1YrFactors'!$A$3:$F$89,1+1))/100)/FOC!$B$3,0))</f>
        <v>32.764583813696106</v>
      </c>
      <c r="I9" s="66">
        <f>(IF(F9=0,0,IF($A9="M",INT(VLOOKUP(1,MConstants!$B$4:$E$8,2)*((INT(100*((((INT(100*F9))/100)*VLOOKUP($B9,'M5YrFactors'!$A$3:$F$18,1+1)))))/100-VLOOKUP(1,MConstants!$B$4:$E$8,3))^VLOOKUP(1,MConstants!$B$4:$E$8,4)),(INT(VLOOKUP(1,FConstants!$B$4:$E$8,2)*((INT(100*((((INT(100*F9))/100)*VLOOKUP($B9,'F5YrFactors'!$A$3:$F$18,1+1)))))/100-VLOOKUP(1,FConstants!$B$4:$E$8,3))^VLOOKUP(1,FConstants!$B$4:$E$8,4))))))</f>
        <v>299</v>
      </c>
      <c r="J9" s="67">
        <v>11.19</v>
      </c>
      <c r="K9" s="52">
        <f>IF(J9="",0,INT((IF(AND($A9&lt;&gt;"M",$A9&lt;&gt;"F"),0,IF($A9="M",J9*VLOOKUP($B9,'M5YrFactors'!$A$3:$F$22,1+2),IF($A9="F",J9*VLOOKUP($B9,'F5YrFactors'!$A$3:$F$74,1+2),))))*100)/100)</f>
        <v>12.45</v>
      </c>
      <c r="L9" s="52">
        <f>IF($A9="M",100*(INT(100*J9*VLOOKUP($B9,'M1YrFactors'!$A$3:$F$89,1+1))/100)/MOC!$B$3,IF($A9="F",100*(INT(100*J9*VLOOKUP($B9,'F1YrFactors'!$A$3:$F$89,1+1))/100)/FOC!$B$3,0))</f>
        <v>16.22089001614019</v>
      </c>
      <c r="M9" s="66">
        <f>(IF(J9=0,0,IF($A9="M",INT(VLOOKUP(2,MConstants!$B$4:$E$8,2)*((INT(100*((((INT(100*J9))/100)*VLOOKUP($B9,'M5YrFactors'!$A$3:$F$18,1+2)))))/100-VLOOKUP(2,MConstants!$B$4:$E$8,3))^VLOOKUP(2,MConstants!$B$4:$E$8,4)),(INT(VLOOKUP(2,FConstants!$B$4:$E$8,2)*((INT(100*((((INT(100*J9))/100)*VLOOKUP($B9,'F5YrFactors'!$A$3:$F$18,1+2)))))/100-VLOOKUP(2,FConstants!$B$4:$E$8,3))^VLOOKUP(2,FConstants!$B$4:$E$8,4))))))</f>
        <v>634</v>
      </c>
      <c r="N9" s="67">
        <v>34.81</v>
      </c>
      <c r="O9" s="52">
        <f>IF(N9="",0,INT((IF(AND($A9&lt;&gt;"M",$A9&lt;&gt;"F"),0,IF($A9="M",N9*VLOOKUP($B9,'M5YrFactors'!$A$3:$F$22,1+3),IF($A9="F",N9*VLOOKUP($B9,'F5YrFactors'!$A$3:$F$74,1+3),))))*100)/100)</f>
        <v>36.54</v>
      </c>
      <c r="P9" s="52">
        <f>IF($A9="M",100*(INT(100*N9*VLOOKUP($B9,'M1YrFactors'!$A$3:$F$89,1+3))/100)/MOC!$D$3,IF($A9="F",100*(INT(100*N9*VLOOKUP($B9,'F1YrFactors'!$A$3:$F$89,1+3))/100)/FOC!$D$3,0))</f>
        <v>52.28131749460043</v>
      </c>
      <c r="Q9" s="66">
        <f>(IF(N9=0,0,IF($A9="M",INT(VLOOKUP(3,MConstants!$B$4:$E$8,2)*((INT(100*((((INT(100*N9))/100)*VLOOKUP($B9,'M5YrFactors'!$A$3:$F$18,1+3)))))/100-VLOOKUP(3,MConstants!$B$4:$E$8,3))^VLOOKUP(3,MConstants!$B$4:$E$8,4)),(INT(VLOOKUP(3,FConstants!$B$4:$E$8,2)*((INT(100*((((INT(100*N9))/100)*VLOOKUP($B9,'F5YrFactors'!$A$3:$F$18,1+3)))))/100-VLOOKUP(3,FConstants!$B$4:$E$8,3))^VLOOKUP(3,FConstants!$B$4:$E$8,4))))))</f>
        <v>595</v>
      </c>
      <c r="R9" s="67">
        <v>43.68</v>
      </c>
      <c r="S9" s="52">
        <f>IF(R9="",0,INT((IF(AND($A9&lt;&gt;"M",$A9&lt;&gt;"F"),0,IF($A9="M",R9*VLOOKUP($B9,'M5YrFactors'!$A$3:$F$22,1+4),IF($A9="F",R9*VLOOKUP($B9,'F5YrFactors'!$A$3:$F$74,1+4),))))*100)/100)</f>
        <v>53.65</v>
      </c>
      <c r="T9" s="52">
        <f>IF($A9="M",100*(INT(100*R9*VLOOKUP($B9,'M1YrFactors'!$A$3:$F$89,1+4))/100)/MOC!$E$3,IF($A9="F",100*(INT(100*R9*VLOOKUP($B9,'F1YrFactors'!$A$3:$F$89,1+4))/100)/FOC!$E$3,0))</f>
        <v>57.534524776604385</v>
      </c>
      <c r="U9" s="66">
        <f>(IF(R9=0,0,IF($A9="M",INT(VLOOKUP(4,MConstants!$B$4:$E$8,2)*((INT(100*((((INT(100*R9))/100)*VLOOKUP($B9,'M5YrFactors'!$A$3:$F$18,1+4)))))/100-VLOOKUP(4,MConstants!$B$4:$E$8,3))^VLOOKUP(4,MConstants!$B$4:$E$8,4)),(INT(VLOOKUP(4,FConstants!$B$4:$E$8,2)*((INT(100*((((INT(100*R9))/100)*VLOOKUP($B9,'F5YrFactors'!$A$3:$F$18,1+4)))))/100-VLOOKUP(4,FConstants!$B$4:$E$8,3))^VLOOKUP(4,FConstants!$B$4:$E$8,4))))))</f>
        <v>643</v>
      </c>
      <c r="V9" s="67">
        <v>8.23</v>
      </c>
      <c r="W9" s="52">
        <f>IF(V9="",0,INT((IF(AND($A9&lt;&gt;"M",$A9&lt;&gt;"F"),0,IF($A9="M",V9*VLOOKUP($B9,'M5YrFactors'!$A$3:$F$22,1+5),IF($A9="F",V9*VLOOKUP($B9,'F5YrFactors'!$A$3:$F$74,1+5),))))*100)/100)</f>
        <v>9.65</v>
      </c>
      <c r="X9" s="52">
        <f>IF($A9="M",100*(INT(100*V9*VLOOKUP($B9,'M1YrFactors'!$A$3:$F$89,1+5))/100)/MOC!$F$3,IF($A9="F",100*(INT(100*V9*VLOOKUP($B9,'F1YrFactors'!$A$3:$F$89,1+5))/100)/FOC!$F$3,0))</f>
        <v>39.01778808971385</v>
      </c>
      <c r="Y9" s="66">
        <f>(IF(V9=0,0,IF($A9="M",INT(VLOOKUP(5,MConstants!$B$4:$E$8,2)*((INT(100*((((INT(100*V9))/100)*VLOOKUP($B9,'M5YrFactors'!$A$3:$F$18,1+5)))))/100-VLOOKUP(5,MConstants!$B$4:$E$8,3))^VLOOKUP(5,MConstants!$B$4:$E$8,4)),(INT(VLOOKUP(5,FConstants!$B$4:$E$8,2)*((INT(100*((((INT(100*V9))/100)*VLOOKUP($B9,'F5YrFactors'!$A$3:$F$18,1+5)))))/100-VLOOKUP(5,FConstants!$B$4:$E$8,3))^VLOOKUP(5,FConstants!$B$4:$E$8,4))))))</f>
        <v>432</v>
      </c>
      <c r="Z9" s="68">
        <v>39725</v>
      </c>
      <c r="AA9" s="64" t="s">
        <v>51</v>
      </c>
      <c r="AB9" s="69" t="s">
        <v>52</v>
      </c>
      <c r="AC9" s="70" t="s">
        <v>53</v>
      </c>
    </row>
    <row r="10" spans="1:29" ht="12.75">
      <c r="A10" s="63" t="s">
        <v>60</v>
      </c>
      <c r="B10" s="64">
        <v>62</v>
      </c>
      <c r="C10" s="65" t="s">
        <v>68</v>
      </c>
      <c r="D10" s="65" t="s">
        <v>67</v>
      </c>
      <c r="E10" s="66">
        <f>IF(AND(F10=0,J10=0,N10=0,R10=0,V10=0),0,I10+M10+Q10+U10+Y10)</f>
        <v>3514</v>
      </c>
      <c r="F10" s="82">
        <v>38.55</v>
      </c>
      <c r="G10" s="52">
        <f>IF(F10="",0,INT((IF(AND($A10&lt;&gt;"M",$A10&lt;&gt;"F"),0,IF($A10="M",F10*VLOOKUP($B10,'M5YrFactors'!$A$3:$F$22,1+1),IF($A10="F",F10*VLOOKUP($B10,'F5YrFactors'!$A$3:$F$74,1+1),))))*100)/100)</f>
        <v>54.19</v>
      </c>
      <c r="H10" s="52">
        <f>IF($A10="M",100*(INT(100*F10*VLOOKUP($B10,'M1YrFactors'!$A$3:$F$89,1+1))/100)/MOC!$B$3,IF($A10="F",100*(INT(100*F10*VLOOKUP($B10,'F1YrFactors'!$A$3:$F$89,1+1))/100)/FOC!$B$3,0))</f>
        <v>65.43693797555915</v>
      </c>
      <c r="I10" s="66">
        <f>(IF(F10=0,0,IF($A10="M",INT(VLOOKUP(1,MConstants!$B$4:$E$8,2)*((INT(100*((((INT(100*F10))/100)*VLOOKUP($B10,'M5YrFactors'!$A$3:$F$18,1+1)))))/100-VLOOKUP(1,MConstants!$B$4:$E$8,3))^VLOOKUP(1,MConstants!$B$4:$E$8,4)),(INT(VLOOKUP(1,FConstants!$B$4:$E$8,2)*((INT(100*((((INT(100*F10))/100)*VLOOKUP($B10,'F5YrFactors'!$A$3:$F$18,1+1)))))/100-VLOOKUP(1,FConstants!$B$4:$E$8,3))^VLOOKUP(1,FConstants!$B$4:$E$8,4))))))</f>
        <v>746</v>
      </c>
      <c r="J10" s="67">
        <v>10.9</v>
      </c>
      <c r="K10" s="52">
        <f>IF(J10="",0,INT((IF(AND($A10&lt;&gt;"M",$A10&lt;&gt;"F"),0,IF($A10="M",J10*VLOOKUP($B10,'M5YrFactors'!$A$3:$F$22,1+2),IF($A10="F",J10*VLOOKUP($B10,'F5YrFactors'!$A$3:$F$74,1+2),))))*100)/100)</f>
        <v>13.84</v>
      </c>
      <c r="L10" s="52">
        <f>IF($A10="M",100*(INT(100*J10*VLOOKUP($B10,'M1YrFactors'!$A$3:$F$89,1+1))/100)/MOC!$B$3,IF($A10="F",100*(INT(100*J10*VLOOKUP($B10,'F1YrFactors'!$A$3:$F$89,1+1))/100)/FOC!$B$3,0))</f>
        <v>18.503573899008533</v>
      </c>
      <c r="M10" s="66">
        <f>(IF(J10=0,0,IF($A10="M",INT(VLOOKUP(2,MConstants!$B$4:$E$8,2)*((INT(100*((((INT(100*J10))/100)*VLOOKUP($B10,'M5YrFactors'!$A$3:$F$18,1+2)))))/100-VLOOKUP(2,MConstants!$B$4:$E$8,3))^VLOOKUP(2,MConstants!$B$4:$E$8,4)),(INT(VLOOKUP(2,FConstants!$B$4:$E$8,2)*((INT(100*((((INT(100*J10))/100)*VLOOKUP($B10,'F5YrFactors'!$A$3:$F$18,1+2)))))/100-VLOOKUP(2,FConstants!$B$4:$E$8,3))^VLOOKUP(2,FConstants!$B$4:$E$8,4))))))</f>
        <v>719</v>
      </c>
      <c r="N10" s="67">
        <v>39.92</v>
      </c>
      <c r="O10" s="52">
        <f>IF(N10="",0,INT((IF(AND($A10&lt;&gt;"M",$A10&lt;&gt;"F"),0,IF($A10="M",N10*VLOOKUP($B10,'M5YrFactors'!$A$3:$F$22,1+3),IF($A10="F",N10*VLOOKUP($B10,'F5YrFactors'!$A$3:$F$74,1+3),))))*100)/100)</f>
        <v>44.83</v>
      </c>
      <c r="P10" s="52">
        <f>IF($A10="M",100*(INT(100*N10*VLOOKUP($B10,'M1YrFactors'!$A$3:$F$89,1+3))/100)/MOC!$D$3,IF($A10="F",100*(INT(100*N10*VLOOKUP($B10,'F1YrFactors'!$A$3:$F$89,1+3))/100)/FOC!$D$3,0))</f>
        <v>63.10745140388769</v>
      </c>
      <c r="Q10" s="66">
        <f>(IF(N10=0,0,IF($A10="M",INT(VLOOKUP(3,MConstants!$B$4:$E$8,2)*((INT(100*((((INT(100*N10))/100)*VLOOKUP($B10,'M5YrFactors'!$A$3:$F$18,1+3)))))/100-VLOOKUP(3,MConstants!$B$4:$E$8,3))^VLOOKUP(3,MConstants!$B$4:$E$8,4)),(INT(VLOOKUP(3,FConstants!$B$4:$E$8,2)*((INT(100*((((INT(100*N10))/100)*VLOOKUP($B10,'F5YrFactors'!$A$3:$F$18,1+3)))))/100-VLOOKUP(3,FConstants!$B$4:$E$8,3))^VLOOKUP(3,FConstants!$B$4:$E$8,4))))))</f>
        <v>763</v>
      </c>
      <c r="R10" s="67">
        <v>28.56</v>
      </c>
      <c r="S10" s="52">
        <f>IF(R10="",0,INT((IF(AND($A10&lt;&gt;"M",$A10&lt;&gt;"F"),0,IF($A10="M",R10*VLOOKUP($B10,'M5YrFactors'!$A$3:$F$22,1+4),IF($A10="F",R10*VLOOKUP($B10,'F5YrFactors'!$A$3:$F$74,1+4),))))*100)/100)</f>
        <v>42.28</v>
      </c>
      <c r="T10" s="52">
        <f>IF($A10="M",100*(INT(100*R10*VLOOKUP($B10,'M1YrFactors'!$A$3:$F$89,1+4))/100)/MOC!$E$3,IF($A10="F",100*(INT(100*R10*VLOOKUP($B10,'F1YrFactors'!$A$3:$F$89,1+4))/100)/FOC!$E$3,0))</f>
        <v>44.760357432981316</v>
      </c>
      <c r="U10" s="66">
        <f>(IF(R10=0,0,IF($A10="M",INT(VLOOKUP(4,MConstants!$B$4:$E$8,2)*((INT(100*((((INT(100*R10))/100)*VLOOKUP($B10,'M5YrFactors'!$A$3:$F$18,1+4)))))/100-VLOOKUP(4,MConstants!$B$4:$E$8,3))^VLOOKUP(4,MConstants!$B$4:$E$8,4)),(INT(VLOOKUP(4,FConstants!$B$4:$E$8,2)*((INT(100*((((INT(100*R10))/100)*VLOOKUP($B10,'F5YrFactors'!$A$3:$F$18,1+4)))))/100-VLOOKUP(4,FConstants!$B$4:$E$8,3))^VLOOKUP(4,FConstants!$B$4:$E$8,4))))))</f>
        <v>475</v>
      </c>
      <c r="V10" s="67">
        <v>14.34</v>
      </c>
      <c r="W10" s="52">
        <f>IF(V10="",0,INT((IF(AND($A10&lt;&gt;"M",$A10&lt;&gt;"F"),0,IF($A10="M",V10*VLOOKUP($B10,'M5YrFactors'!$A$3:$F$22,1+5),IF($A10="F",V10*VLOOKUP($B10,'F5YrFactors'!$A$3:$F$74,1+5),))))*100)/100)</f>
        <v>16.33</v>
      </c>
      <c r="X10" s="52">
        <f>IF($A10="M",100*(INT(100*V10*VLOOKUP($B10,'M1YrFactors'!$A$3:$F$89,1+5))/100)/MOC!$F$3,IF($A10="F",100*(INT(100*V10*VLOOKUP($B10,'F1YrFactors'!$A$3:$F$89,1+5))/100)/FOC!$F$3,0))</f>
        <v>65.6999226604795</v>
      </c>
      <c r="Y10" s="66">
        <f>(IF(V10=0,0,IF($A10="M",INT(VLOOKUP(5,MConstants!$B$4:$E$8,2)*((INT(100*((((INT(100*V10))/100)*VLOOKUP($B10,'M5YrFactors'!$A$3:$F$18,1+5)))))/100-VLOOKUP(5,MConstants!$B$4:$E$8,3))^VLOOKUP(5,MConstants!$B$4:$E$8,4)),(INT(VLOOKUP(5,FConstants!$B$4:$E$8,2)*((INT(100*((((INT(100*V10))/100)*VLOOKUP($B10,'F5YrFactors'!$A$3:$F$18,1+5)))))/100-VLOOKUP(5,FConstants!$B$4:$E$8,3))^VLOOKUP(5,FConstants!$B$4:$E$8,4))))))</f>
        <v>811</v>
      </c>
      <c r="Z10" s="68">
        <v>39725</v>
      </c>
      <c r="AA10" s="64" t="s">
        <v>51</v>
      </c>
      <c r="AB10" s="69" t="s">
        <v>52</v>
      </c>
      <c r="AC10" s="70" t="s">
        <v>53</v>
      </c>
    </row>
    <row r="11" spans="1:29" ht="12.75">
      <c r="A11" s="63" t="s">
        <v>60</v>
      </c>
      <c r="B11" s="64">
        <v>63</v>
      </c>
      <c r="C11" s="65" t="s">
        <v>65</v>
      </c>
      <c r="D11" s="65" t="s">
        <v>66</v>
      </c>
      <c r="E11" s="66">
        <f>IF(AND(F11=0,J11=0,N11=0,R11=0,V11=0),0,I11+M11+Q11+U11+Y11)</f>
        <v>2626</v>
      </c>
      <c r="F11" s="82">
        <v>34.05</v>
      </c>
      <c r="G11" s="52">
        <f>IF(F11="",0,INT((IF(AND($A11&lt;&gt;"M",$A11&lt;&gt;"F"),0,IF($A11="M",F11*VLOOKUP($B11,'M5YrFactors'!$A$3:$F$22,1+1),IF($A11="F",F11*VLOOKUP($B11,'F5YrFactors'!$A$3:$F$74,1+1),))))*100)/100)</f>
        <v>47.86</v>
      </c>
      <c r="H11" s="52">
        <f>IF($A11="M",100*(INT(100*F11*VLOOKUP($B11,'M1YrFactors'!$A$3:$F$89,1+1))/100)/MOC!$B$3,IF($A11="F",100*(INT(100*F11*VLOOKUP($B11,'F1YrFactors'!$A$3:$F$89,1+1))/100)/FOC!$B$3,0))</f>
        <v>59.19990777034817</v>
      </c>
      <c r="I11" s="66">
        <f>(IF(F11=0,0,IF($A11="M",INT(VLOOKUP(1,MConstants!$B$4:$E$8,2)*((INT(100*((((INT(100*F11))/100)*VLOOKUP($B11,'M5YrFactors'!$A$3:$F$18,1+1)))))/100-VLOOKUP(1,MConstants!$B$4:$E$8,3))^VLOOKUP(1,MConstants!$B$4:$E$8,4)),(INT(VLOOKUP(1,FConstants!$B$4:$E$8,2)*((INT(100*((((INT(100*F11))/100)*VLOOKUP($B11,'F5YrFactors'!$A$3:$F$18,1+1)))))/100-VLOOKUP(1,FConstants!$B$4:$E$8,3))^VLOOKUP(1,FConstants!$B$4:$E$8,4))))))</f>
        <v>641</v>
      </c>
      <c r="J11" s="67">
        <v>8.96</v>
      </c>
      <c r="K11" s="52">
        <f>IF(J11="",0,INT((IF(AND($A11&lt;&gt;"M",$A11&lt;&gt;"F"),0,IF($A11="M",J11*VLOOKUP($B11,'M5YrFactors'!$A$3:$F$22,1+2),IF($A11="F",J11*VLOOKUP($B11,'F5YrFactors'!$A$3:$F$74,1+2),))))*100)/100)</f>
        <v>11.38</v>
      </c>
      <c r="L11" s="52">
        <f>IF($A11="M",100*(INT(100*J11*VLOOKUP($B11,'M1YrFactors'!$A$3:$F$89,1+1))/100)/MOC!$B$3,IF($A11="F",100*(INT(100*J11*VLOOKUP($B11,'F1YrFactors'!$A$3:$F$89,1+1))/100)/FOC!$B$3,0))</f>
        <v>15.57528245330874</v>
      </c>
      <c r="M11" s="66">
        <f>(IF(J11=0,0,IF($A11="M",INT(VLOOKUP(2,MConstants!$B$4:$E$8,2)*((INT(100*((((INT(100*J11))/100)*VLOOKUP($B11,'M5YrFactors'!$A$3:$F$18,1+2)))))/100-VLOOKUP(2,MConstants!$B$4:$E$8,3))^VLOOKUP(2,MConstants!$B$4:$E$8,4)),(INT(VLOOKUP(2,FConstants!$B$4:$E$8,2)*((INT(100*((((INT(100*J11))/100)*VLOOKUP($B11,'F5YrFactors'!$A$3:$F$18,1+2)))))/100-VLOOKUP(2,FConstants!$B$4:$E$8,3))^VLOOKUP(2,FConstants!$B$4:$E$8,4))))))</f>
        <v>569</v>
      </c>
      <c r="N11" s="67">
        <v>30.22</v>
      </c>
      <c r="O11" s="52">
        <f>IF(N11="",0,INT((IF(AND($A11&lt;&gt;"M",$A11&lt;&gt;"F"),0,IF($A11="M",N11*VLOOKUP($B11,'M5YrFactors'!$A$3:$F$22,1+3),IF($A11="F",N11*VLOOKUP($B11,'F5YrFactors'!$A$3:$F$74,1+3),))))*100)/100)</f>
        <v>33.94</v>
      </c>
      <c r="P11" s="52">
        <f>IF($A11="M",100*(INT(100*N11*VLOOKUP($B11,'M1YrFactors'!$A$3:$F$89,1+3))/100)/MOC!$D$3,IF($A11="F",100*(INT(100*N11*VLOOKUP($B11,'F1YrFactors'!$A$3:$F$89,1+3))/100)/FOC!$D$3,0))</f>
        <v>48.8120950323974</v>
      </c>
      <c r="Q11" s="66">
        <f>(IF(N11=0,0,IF($A11="M",INT(VLOOKUP(3,MConstants!$B$4:$E$8,2)*((INT(100*((((INT(100*N11))/100)*VLOOKUP($B11,'M5YrFactors'!$A$3:$F$18,1+3)))))/100-VLOOKUP(3,MConstants!$B$4:$E$8,3))^VLOOKUP(3,MConstants!$B$4:$E$8,4)),(INT(VLOOKUP(3,FConstants!$B$4:$E$8,2)*((INT(100*((((INT(100*N11))/100)*VLOOKUP($B11,'F5YrFactors'!$A$3:$F$18,1+3)))))/100-VLOOKUP(3,FConstants!$B$4:$E$8,3))^VLOOKUP(3,FConstants!$B$4:$E$8,4))))))</f>
        <v>543</v>
      </c>
      <c r="R11" s="67">
        <v>18.88</v>
      </c>
      <c r="S11" s="52">
        <f>IF(R11="",0,INT((IF(AND($A11&lt;&gt;"M",$A11&lt;&gt;"F"),0,IF($A11="M",R11*VLOOKUP($B11,'M5YrFactors'!$A$3:$F$22,1+4),IF($A11="F",R11*VLOOKUP($B11,'F5YrFactors'!$A$3:$F$74,1+4),))))*100)/100)</f>
        <v>27.94</v>
      </c>
      <c r="T11" s="52">
        <f>IF($A11="M",100*(INT(100*R11*VLOOKUP($B11,'M1YrFactors'!$A$3:$F$89,1+4))/100)/MOC!$E$3,IF($A11="F",100*(INT(100*R11*VLOOKUP($B11,'F1YrFactors'!$A$3:$F$89,1+4))/100)/FOC!$E$3,0))</f>
        <v>30.239642567018684</v>
      </c>
      <c r="U11" s="66">
        <f>(IF(R11=0,0,IF($A11="M",INT(VLOOKUP(4,MConstants!$B$4:$E$8,2)*((INT(100*((((INT(100*R11))/100)*VLOOKUP($B11,'M5YrFactors'!$A$3:$F$18,1+4)))))/100-VLOOKUP(4,MConstants!$B$4:$E$8,3))^VLOOKUP(4,MConstants!$B$4:$E$8,4)),(INT(VLOOKUP(4,FConstants!$B$4:$E$8,2)*((INT(100*((((INT(100*R11))/100)*VLOOKUP($B11,'F5YrFactors'!$A$3:$F$18,1+4)))))/100-VLOOKUP(4,FConstants!$B$4:$E$8,3))^VLOOKUP(4,FConstants!$B$4:$E$8,4))))))</f>
        <v>270</v>
      </c>
      <c r="V11" s="67">
        <v>11.14</v>
      </c>
      <c r="W11" s="52">
        <f>IF(V11="",0,INT((IF(AND($A11&lt;&gt;"M",$A11&lt;&gt;"F"),0,IF($A11="M",V11*VLOOKUP($B11,'M5YrFactors'!$A$3:$F$22,1+5),IF($A11="F",V11*VLOOKUP($B11,'F5YrFactors'!$A$3:$F$74,1+5),))))*100)/100)</f>
        <v>12.69</v>
      </c>
      <c r="X11" s="52">
        <f>IF($A11="M",100*(INT(100*V11*VLOOKUP($B11,'M1YrFactors'!$A$3:$F$89,1+5))/100)/MOC!$F$3,IF($A11="F",100*(INT(100*V11*VLOOKUP($B11,'F1YrFactors'!$A$3:$F$89,1+5))/100)/FOC!$F$3,0))</f>
        <v>52.08816705336427</v>
      </c>
      <c r="Y11" s="66">
        <f>(IF(V11=0,0,IF($A11="M",INT(VLOOKUP(5,MConstants!$B$4:$E$8,2)*((INT(100*((((INT(100*V11))/100)*VLOOKUP($B11,'M5YrFactors'!$A$3:$F$18,1+5)))))/100-VLOOKUP(5,MConstants!$B$4:$E$8,3))^VLOOKUP(5,MConstants!$B$4:$E$8,4)),(INT(VLOOKUP(5,FConstants!$B$4:$E$8,2)*((INT(100*((((INT(100*V11))/100)*VLOOKUP($B11,'F5YrFactors'!$A$3:$F$18,1+5)))))/100-VLOOKUP(5,FConstants!$B$4:$E$8,3))^VLOOKUP(5,FConstants!$B$4:$E$8,4))))))</f>
        <v>603</v>
      </c>
      <c r="Z11" s="68">
        <v>39725</v>
      </c>
      <c r="AA11" s="64" t="s">
        <v>51</v>
      </c>
      <c r="AB11" s="69" t="s">
        <v>52</v>
      </c>
      <c r="AC11" s="70" t="s">
        <v>53</v>
      </c>
    </row>
    <row r="12" spans="1:29" ht="12.75">
      <c r="A12" s="63" t="s">
        <v>60</v>
      </c>
      <c r="B12" s="64">
        <v>71</v>
      </c>
      <c r="C12" s="65" t="s">
        <v>64</v>
      </c>
      <c r="D12" s="65" t="s">
        <v>63</v>
      </c>
      <c r="E12" s="66">
        <f>IF(AND(F12=0,J12=0,N12=0,R12=0,V12=0),0,I12+M12+Q12+U12+Y12)</f>
        <v>3828</v>
      </c>
      <c r="F12" s="82">
        <v>37.02</v>
      </c>
      <c r="G12" s="52">
        <f>IF(F12="",0,INT((IF(AND($A12&lt;&gt;"M",$A12&lt;&gt;"F"),0,IF($A12="M",F12*VLOOKUP($B12,'M5YrFactors'!$A$3:$F$22,1+1),IF($A12="F",F12*VLOOKUP($B12,'F5YrFactors'!$A$3:$F$74,1+1),))))*100)/100)</f>
        <v>59.64</v>
      </c>
      <c r="H12" s="52">
        <f>IF($A12="M",100*(INT(100*F12*VLOOKUP($B12,'M1YrFactors'!$A$3:$F$89,1+1))/100)/MOC!$B$3,IF($A12="F",100*(INT(100*F12*VLOOKUP($B12,'F1YrFactors'!$A$3:$F$89,1+1))/100)/FOC!$B$3,0))</f>
        <v>70.75167166243948</v>
      </c>
      <c r="I12" s="66">
        <f>(IF(F12=0,0,IF($A12="M",INT(VLOOKUP(1,MConstants!$B$4:$E$8,2)*((INT(100*((((INT(100*F12))/100)*VLOOKUP($B12,'M5YrFactors'!$A$3:$F$18,1+1)))))/100-VLOOKUP(1,MConstants!$B$4:$E$8,3))^VLOOKUP(1,MConstants!$B$4:$E$8,4)),(INT(VLOOKUP(1,FConstants!$B$4:$E$8,2)*((INT(100*((((INT(100*F12))/100)*VLOOKUP($B12,'F5YrFactors'!$A$3:$F$18,1+1)))))/100-VLOOKUP(1,FConstants!$B$4:$E$8,3))^VLOOKUP(1,FConstants!$B$4:$E$8,4))))))</f>
        <v>837</v>
      </c>
      <c r="J12" s="67">
        <v>11.71</v>
      </c>
      <c r="K12" s="52">
        <f>IF(J12="",0,INT((IF(AND($A12&lt;&gt;"M",$A12&lt;&gt;"F"),0,IF($A12="M",J12*VLOOKUP($B12,'M5YrFactors'!$A$3:$F$22,1+2),IF($A12="F",J12*VLOOKUP($B12,'F5YrFactors'!$A$3:$F$74,1+2),))))*100)/100)</f>
        <v>15.24</v>
      </c>
      <c r="L12" s="52">
        <f>IF($A12="M",100*(INT(100*J12*VLOOKUP($B12,'M1YrFactors'!$A$3:$F$89,1+1))/100)/MOC!$B$3,IF($A12="F",100*(INT(100*J12*VLOOKUP($B12,'F1YrFactors'!$A$3:$F$89,1+1))/100)/FOC!$B$3,0))</f>
        <v>22.377219275997234</v>
      </c>
      <c r="M12" s="66">
        <f>(IF(J12=0,0,IF($A12="M",INT(VLOOKUP(2,MConstants!$B$4:$E$8,2)*((INT(100*((((INT(100*J12))/100)*VLOOKUP($B12,'M5YrFactors'!$A$3:$F$18,1+2)))))/100-VLOOKUP(2,MConstants!$B$4:$E$8,3))^VLOOKUP(2,MConstants!$B$4:$E$8,4)),(INT(VLOOKUP(2,FConstants!$B$4:$E$8,2)*((INT(100*((((INT(100*J12))/100)*VLOOKUP($B12,'F5YrFactors'!$A$3:$F$18,1+2)))))/100-VLOOKUP(2,FConstants!$B$4:$E$8,3))^VLOOKUP(2,FConstants!$B$4:$E$8,4))))))</f>
        <v>804</v>
      </c>
      <c r="N12" s="67">
        <v>32.65</v>
      </c>
      <c r="O12" s="52">
        <f>IF(N12="",0,INT((IF(AND($A12&lt;&gt;"M",$A12&lt;&gt;"F"),0,IF($A12="M",N12*VLOOKUP($B12,'M5YrFactors'!$A$3:$F$22,1+3),IF($A12="F",N12*VLOOKUP($B12,'F5YrFactors'!$A$3:$F$74,1+3),))))*100)/100)</f>
        <v>46.12</v>
      </c>
      <c r="P12" s="52">
        <f>IF($A12="M",100*(INT(100*N12*VLOOKUP($B12,'M1YrFactors'!$A$3:$F$89,1+3))/100)/MOC!$D$3,IF($A12="F",100*(INT(100*N12*VLOOKUP($B12,'F1YrFactors'!$A$3:$F$89,1+3))/100)/FOC!$D$3,0))</f>
        <v>63.90388768898488</v>
      </c>
      <c r="Q12" s="66">
        <f>(IF(N12=0,0,IF($A12="M",INT(VLOOKUP(3,MConstants!$B$4:$E$8,2)*((INT(100*((((INT(100*N12))/100)*VLOOKUP($B12,'M5YrFactors'!$A$3:$F$18,1+3)))))/100-VLOOKUP(3,MConstants!$B$4:$E$8,3))^VLOOKUP(3,MConstants!$B$4:$E$8,4)),(INT(VLOOKUP(3,FConstants!$B$4:$E$8,2)*((INT(100*((((INT(100*N12))/100)*VLOOKUP($B12,'F5YrFactors'!$A$3:$F$18,1+3)))))/100-VLOOKUP(3,FConstants!$B$4:$E$8,3))^VLOOKUP(3,FConstants!$B$4:$E$8,4))))))</f>
        <v>790</v>
      </c>
      <c r="R12" s="67">
        <v>27.47</v>
      </c>
      <c r="S12" s="52">
        <f>IF(R12="",0,INT((IF(AND($A12&lt;&gt;"M",$A12&lt;&gt;"F"),0,IF($A12="M",R12*VLOOKUP($B12,'M5YrFactors'!$A$3:$F$22,1+4),IF($A12="F",R12*VLOOKUP($B12,'F5YrFactors'!$A$3:$F$74,1+4),))))*100)/100)</f>
        <v>47.96</v>
      </c>
      <c r="T12" s="52">
        <f>IF($A12="M",100*(INT(100*R12*VLOOKUP($B12,'M1YrFactors'!$A$3:$F$89,1+4))/100)/MOC!$E$3,IF($A12="F",100*(INT(100*R12*VLOOKUP($B12,'F1YrFactors'!$A$3:$F$89,1+4))/100)/FOC!$E$3,0))</f>
        <v>50.01015434606011</v>
      </c>
      <c r="U12" s="66">
        <f>(IF(R12=0,0,IF($A12="M",INT(VLOOKUP(4,MConstants!$B$4:$E$8,2)*((INT(100*((((INT(100*R12))/100)*VLOOKUP($B12,'M5YrFactors'!$A$3:$F$18,1+4)))))/100-VLOOKUP(4,MConstants!$B$4:$E$8,3))^VLOOKUP(4,MConstants!$B$4:$E$8,4)),(INT(VLOOKUP(4,FConstants!$B$4:$E$8,2)*((INT(100*((((INT(100*R12))/100)*VLOOKUP($B12,'F5YrFactors'!$A$3:$F$18,1+4)))))/100-VLOOKUP(4,FConstants!$B$4:$E$8,3))^VLOOKUP(4,FConstants!$B$4:$E$8,4))))))</f>
        <v>558</v>
      </c>
      <c r="V12" s="67">
        <v>12.99</v>
      </c>
      <c r="W12" s="52">
        <f>IF(V12="",0,INT((IF(AND($A12&lt;&gt;"M",$A12&lt;&gt;"F"),0,IF($A12="M",V12*VLOOKUP($B12,'M5YrFactors'!$A$3:$F$22,1+5),IF($A12="F",V12*VLOOKUP($B12,'F5YrFactors'!$A$3:$F$74,1+5),))))*100)/100)</f>
        <v>16.81</v>
      </c>
      <c r="X12" s="52">
        <f>IF($A12="M",100*(INT(100*V12*VLOOKUP($B12,'M1YrFactors'!$A$3:$F$89,1+5))/100)/MOC!$F$3,IF($A12="F",100*(INT(100*V12*VLOOKUP($B12,'F1YrFactors'!$A$3:$F$89,1+5))/100)/FOC!$F$3,0))</f>
        <v>66.62799690641918</v>
      </c>
      <c r="Y12" s="66">
        <f>(IF(V12=0,0,IF($A12="M",INT(VLOOKUP(5,MConstants!$B$4:$E$8,2)*((INT(100*((((INT(100*V12))/100)*VLOOKUP($B12,'M5YrFactors'!$A$3:$F$18,1+5)))))/100-VLOOKUP(5,MConstants!$B$4:$E$8,3))^VLOOKUP(5,MConstants!$B$4:$E$8,4)),(INT(VLOOKUP(5,FConstants!$B$4:$E$8,2)*((INT(100*((((INT(100*V12))/100)*VLOOKUP($B12,'F5YrFactors'!$A$3:$F$18,1+5)))))/100-VLOOKUP(5,FConstants!$B$4:$E$8,3))^VLOOKUP(5,FConstants!$B$4:$E$8,4))))))</f>
        <v>839</v>
      </c>
      <c r="Z12" s="68">
        <v>39725</v>
      </c>
      <c r="AA12" s="64" t="s">
        <v>51</v>
      </c>
      <c r="AB12" s="69" t="s">
        <v>52</v>
      </c>
      <c r="AC12" s="70" t="s">
        <v>53</v>
      </c>
    </row>
    <row r="13" spans="1:29" ht="12.75">
      <c r="A13" s="63" t="s">
        <v>60</v>
      </c>
      <c r="B13" s="64">
        <v>79</v>
      </c>
      <c r="C13" s="65" t="s">
        <v>61</v>
      </c>
      <c r="D13" s="65" t="s">
        <v>62</v>
      </c>
      <c r="E13" s="66">
        <f>IF(AND(F13=0,J13=0,N13=0,R13=0,V13=0),0,I13+M13+Q13+U13+Y13)</f>
        <v>2194</v>
      </c>
      <c r="F13" s="82">
        <v>16.89</v>
      </c>
      <c r="G13" s="52">
        <f>IF(F13="",0,INT((IF(AND($A13&lt;&gt;"M",$A13&lt;&gt;"F"),0,IF($A13="M",F13*VLOOKUP($B13,'M5YrFactors'!$A$3:$F$22,1+1),IF($A13="F",F13*VLOOKUP($B13,'F5YrFactors'!$A$3:$F$74,1+1),))))*100)/100)</f>
        <v>31.66</v>
      </c>
      <c r="H13" s="52">
        <f>IF($A13="M",100*(INT(100*F13*VLOOKUP($B13,'M1YrFactors'!$A$3:$F$89,1+1))/100)/MOC!$B$3,IF($A13="F",100*(INT(100*F13*VLOOKUP($B13,'F1YrFactors'!$A$3:$F$89,1+1))/100)/FOC!$B$3,0))</f>
        <v>42.01060640996081</v>
      </c>
      <c r="I13" s="66">
        <f>(IF(F13=0,0,IF($A13="M",INT(VLOOKUP(1,MConstants!$B$4:$E$8,2)*((INT(100*((((INT(100*F13))/100)*VLOOKUP($B13,'M5YrFactors'!$A$3:$F$18,1+1)))))/100-VLOOKUP(1,MConstants!$B$4:$E$8,3))^VLOOKUP(1,MConstants!$B$4:$E$8,4)),(INT(VLOOKUP(1,FConstants!$B$4:$E$8,2)*((INT(100*((((INT(100*F13))/100)*VLOOKUP($B13,'F5YrFactors'!$A$3:$F$18,1+1)))))/100-VLOOKUP(1,FConstants!$B$4:$E$8,3))^VLOOKUP(1,FConstants!$B$4:$E$8,4))))))</f>
        <v>377</v>
      </c>
      <c r="J13" s="67">
        <v>5.97</v>
      </c>
      <c r="K13" s="52">
        <f>IF(J13="",0,INT((IF(AND($A13&lt;&gt;"M",$A13&lt;&gt;"F"),0,IF($A13="M",J13*VLOOKUP($B13,'M5YrFactors'!$A$3:$F$22,1+2),IF($A13="F",J13*VLOOKUP($B13,'F5YrFactors'!$A$3:$F$74,1+2),))))*100)/100)</f>
        <v>8.98</v>
      </c>
      <c r="L13" s="52">
        <f>IF($A13="M",100*(INT(100*J13*VLOOKUP($B13,'M1YrFactors'!$A$3:$F$89,1+1))/100)/MOC!$B$3,IF($A13="F",100*(INT(100*J13*VLOOKUP($B13,'F1YrFactors'!$A$3:$F$89,1+1))/100)/FOC!$B$3,0))</f>
        <v>14.848973945123358</v>
      </c>
      <c r="M13" s="66">
        <f>(IF(J13=0,0,IF($A13="M",INT(VLOOKUP(2,MConstants!$B$4:$E$8,2)*((INT(100*((((INT(100*J13))/100)*VLOOKUP($B13,'M5YrFactors'!$A$3:$F$18,1+2)))))/100-VLOOKUP(2,MConstants!$B$4:$E$8,3))^VLOOKUP(2,MConstants!$B$4:$E$8,4)),(INT(VLOOKUP(2,FConstants!$B$4:$E$8,2)*((INT(100*((((INT(100*J13))/100)*VLOOKUP($B13,'F5YrFactors'!$A$3:$F$18,1+2)))))/100-VLOOKUP(2,FConstants!$B$4:$E$8,3))^VLOOKUP(2,FConstants!$B$4:$E$8,4))))))</f>
        <v>425</v>
      </c>
      <c r="N13" s="67">
        <v>20.55</v>
      </c>
      <c r="O13" s="52">
        <f>IF(N13="",0,INT((IF(AND($A13&lt;&gt;"M",$A13&lt;&gt;"F"),0,IF($A13="M",N13*VLOOKUP($B13,'M5YrFactors'!$A$3:$F$22,1+3),IF($A13="F",N13*VLOOKUP($B13,'F5YrFactors'!$A$3:$F$74,1+3),))))*100)/100)</f>
        <v>33.32</v>
      </c>
      <c r="P13" s="52">
        <f>IF($A13="M",100*(INT(100*N13*VLOOKUP($B13,'M1YrFactors'!$A$3:$F$89,1+3))/100)/MOC!$D$3,IF($A13="F",100*(INT(100*N13*VLOOKUP($B13,'F1YrFactors'!$A$3:$F$89,1+3))/100)/FOC!$D$3,0))</f>
        <v>51.01241900647948</v>
      </c>
      <c r="Q13" s="66">
        <f>(IF(N13=0,0,IF($A13="M",INT(VLOOKUP(3,MConstants!$B$4:$E$8,2)*((INT(100*((((INT(100*N13))/100)*VLOOKUP($B13,'M5YrFactors'!$A$3:$F$18,1+3)))))/100-VLOOKUP(3,MConstants!$B$4:$E$8,3))^VLOOKUP(3,MConstants!$B$4:$E$8,4)),(INT(VLOOKUP(3,FConstants!$B$4:$E$8,2)*((INT(100*((((INT(100*N13))/100)*VLOOKUP($B13,'F5YrFactors'!$A$3:$F$18,1+3)))))/100-VLOOKUP(3,FConstants!$B$4:$E$8,3))^VLOOKUP(3,FConstants!$B$4:$E$8,4))))))</f>
        <v>530</v>
      </c>
      <c r="R13" s="67">
        <v>14</v>
      </c>
      <c r="S13" s="52">
        <f>IF(R13="",0,INT((IF(AND($A13&lt;&gt;"M",$A13&lt;&gt;"F"),0,IF($A13="M",R13*VLOOKUP($B13,'M5YrFactors'!$A$3:$F$22,1+4),IF($A13="F",R13*VLOOKUP($B13,'F5YrFactors'!$A$3:$F$74,1+4),))))*100)/100)</f>
        <v>28.13</v>
      </c>
      <c r="T13" s="52">
        <f>IF($A13="M",100*(INT(100*R13*VLOOKUP($B13,'M1YrFactors'!$A$3:$F$89,1+4))/100)/MOC!$E$3,IF($A13="F",100*(INT(100*R13*VLOOKUP($B13,'F1YrFactors'!$A$3:$F$89,1+4))/100)/FOC!$E$3,0))</f>
        <v>32.49390739236393</v>
      </c>
      <c r="U13" s="66">
        <f>(IF(R13=0,0,IF($A13="M",INT(VLOOKUP(4,MConstants!$B$4:$E$8,2)*((INT(100*((((INT(100*R13))/100)*VLOOKUP($B13,'M5YrFactors'!$A$3:$F$18,1+4)))))/100-VLOOKUP(4,MConstants!$B$4:$E$8,3))^VLOOKUP(4,MConstants!$B$4:$E$8,4)),(INT(VLOOKUP(4,FConstants!$B$4:$E$8,2)*((INT(100*((((INT(100*R13))/100)*VLOOKUP($B13,'F5YrFactors'!$A$3:$F$18,1+4)))))/100-VLOOKUP(4,FConstants!$B$4:$E$8,3))^VLOOKUP(4,FConstants!$B$4:$E$8,4))))))</f>
        <v>273</v>
      </c>
      <c r="V13" s="67">
        <v>8.44</v>
      </c>
      <c r="W13" s="52">
        <f>IF(V13="",0,INT((IF(AND($A13&lt;&gt;"M",$A13&lt;&gt;"F"),0,IF($A13="M",V13*VLOOKUP($B13,'M5YrFactors'!$A$3:$F$22,1+5),IF($A13="F",V13*VLOOKUP($B13,'F5YrFactors'!$A$3:$F$74,1+5),))))*100)/100)</f>
        <v>12.43</v>
      </c>
      <c r="X13" s="52">
        <f>IF($A13="M",100*(INT(100*V13*VLOOKUP($B13,'M1YrFactors'!$A$3:$F$89,1+5))/100)/MOC!$F$3,IF($A13="F",100*(INT(100*V13*VLOOKUP($B13,'F1YrFactors'!$A$3:$F$89,1+5))/100)/FOC!$F$3,0))</f>
        <v>54.06032482598608</v>
      </c>
      <c r="Y13" s="66">
        <f>(IF(V13=0,0,IF($A13="M",INT(VLOOKUP(5,MConstants!$B$4:$E$8,2)*((INT(100*((((INT(100*V13))/100)*VLOOKUP($B13,'M5YrFactors'!$A$3:$F$18,1+5)))))/100-VLOOKUP(5,MConstants!$B$4:$E$8,3))^VLOOKUP(5,MConstants!$B$4:$E$8,4)),(INT(VLOOKUP(5,FConstants!$B$4:$E$8,2)*((INT(100*((((INT(100*V13))/100)*VLOOKUP($B13,'F5YrFactors'!$A$3:$F$18,1+5)))))/100-VLOOKUP(5,FConstants!$B$4:$E$8,3))^VLOOKUP(5,FConstants!$B$4:$E$8,4))))))</f>
        <v>589</v>
      </c>
      <c r="Z13" s="68">
        <v>39725</v>
      </c>
      <c r="AA13" s="64" t="s">
        <v>51</v>
      </c>
      <c r="AB13" s="69" t="s">
        <v>52</v>
      </c>
      <c r="AC13" s="70" t="s">
        <v>53</v>
      </c>
    </row>
    <row r="14" spans="1:29" ht="12.75">
      <c r="A14" s="63" t="s">
        <v>20</v>
      </c>
      <c r="B14" s="64">
        <v>36</v>
      </c>
      <c r="C14" s="65" t="s">
        <v>58</v>
      </c>
      <c r="D14" s="65" t="s">
        <v>59</v>
      </c>
      <c r="E14" s="66">
        <f>IF(AND(F14=0,J14=0,N14=0,R14=0,V14=0),0,I14+M14+Q14+U14+Y14)</f>
        <v>2175</v>
      </c>
      <c r="F14" s="82">
        <v>25.03</v>
      </c>
      <c r="G14" s="52">
        <f>IF(F14="",0,INT((IF(AND($A14&lt;&gt;"M",$A14&lt;&gt;"F"),0,IF($A14="M",F14*VLOOKUP($B14,'M5YrFactors'!$A$3:$F$22,1+1),IF($A14="F",F14*VLOOKUP($B14,'F5YrFactors'!$A$3:$F$74,1+1),))))*100)/100)</f>
        <v>28.5</v>
      </c>
      <c r="H14" s="52">
        <f>IF($A14="M",100*(INT(100*F14*VLOOKUP($B14,'M1YrFactors'!$A$3:$F$89,1+1))/100)/MOC!$B$3,IF($A14="F",100*(INT(100*F14*VLOOKUP($B14,'F1YrFactors'!$A$3:$F$89,1+1))/100)/FOC!$B$3,0))</f>
        <v>37.94805194805195</v>
      </c>
      <c r="I14" s="66">
        <f>(IF(F14=0,0,IF($A14="M",INT(VLOOKUP(1,MConstants!$B$4:$E$8,2)*((INT(100*((((INT(100*F14))/100)*VLOOKUP($B14,'M5YrFactors'!$A$3:$F$18,1+1)))))/100-VLOOKUP(1,MConstants!$B$4:$E$8,3))^VLOOKUP(1,MConstants!$B$4:$E$8,4)),(INT(VLOOKUP(1,FConstants!$B$4:$E$8,2)*((INT(100*((((INT(100*F14))/100)*VLOOKUP($B14,'F5YrFactors'!$A$3:$F$18,1+1)))))/100-VLOOKUP(1,FConstants!$B$4:$E$8,3))^VLOOKUP(1,FConstants!$B$4:$E$8,4))))))</f>
        <v>461</v>
      </c>
      <c r="J14" s="67">
        <v>8.67</v>
      </c>
      <c r="K14" s="52">
        <f>IF(J14="",0,INT((IF(AND($A14&lt;&gt;"M",$A14&lt;&gt;"F"),0,IF($A14="M",J14*VLOOKUP($B14,'M5YrFactors'!$A$3:$F$22,1+2),IF($A14="F",J14*VLOOKUP($B14,'F5YrFactors'!$A$3:$F$74,1+2),))))*100)/100)</f>
        <v>9.15</v>
      </c>
      <c r="L14" s="52">
        <f>IF($A14="M",100*(INT(100*J14*VLOOKUP($B14,'M1YrFactors'!$A$3:$F$89,1+1))/100)/MOC!$B$3,IF($A14="F",100*(INT(100*J14*VLOOKUP($B14,'F1YrFactors'!$A$3:$F$89,1+1))/100)/FOC!$B$3,0))</f>
        <v>13.14285714285714</v>
      </c>
      <c r="M14" s="66">
        <f>(IF(J14=0,0,IF($A14="M",INT(VLOOKUP(2,MConstants!$B$4:$E$8,2)*((INT(100*((((INT(100*J14))/100)*VLOOKUP($B14,'M5YrFactors'!$A$3:$F$18,1+2)))))/100-VLOOKUP(2,MConstants!$B$4:$E$8,3))^VLOOKUP(2,MConstants!$B$4:$E$8,4)),(INT(VLOOKUP(2,FConstants!$B$4:$E$8,2)*((INT(100*((((INT(100*J14))/100)*VLOOKUP($B14,'F5YrFactors'!$A$3:$F$18,1+2)))))/100-VLOOKUP(2,FConstants!$B$4:$E$8,3))^VLOOKUP(2,FConstants!$B$4:$E$8,4))))))</f>
        <v>474</v>
      </c>
      <c r="N14" s="67">
        <v>21.45</v>
      </c>
      <c r="O14" s="52">
        <f>IF(N14="",0,INT((IF(AND($A14&lt;&gt;"M",$A14&lt;&gt;"F"),0,IF($A14="M",N14*VLOOKUP($B14,'M5YrFactors'!$A$3:$F$22,1+3),IF($A14="F",N14*VLOOKUP($B14,'F5YrFactors'!$A$3:$F$74,1+3),))))*100)/100)</f>
        <v>22.06</v>
      </c>
      <c r="P14" s="52">
        <f>IF($A14="M",100*(INT(100*N14*VLOOKUP($B14,'M1YrFactors'!$A$3:$F$89,1+3))/100)/MOC!$D$3,IF($A14="F",100*(INT(100*N14*VLOOKUP($B14,'F1YrFactors'!$A$3:$F$89,1+3))/100)/FOC!$D$3,0))</f>
        <v>29.140625</v>
      </c>
      <c r="Q14" s="66">
        <f>(IF(N14=0,0,IF($A14="M",INT(VLOOKUP(3,MConstants!$B$4:$E$8,2)*((INT(100*((((INT(100*N14))/100)*VLOOKUP($B14,'M5YrFactors'!$A$3:$F$18,1+3)))))/100-VLOOKUP(3,MConstants!$B$4:$E$8,3))^VLOOKUP(3,MConstants!$B$4:$E$8,4)),(INT(VLOOKUP(3,FConstants!$B$4:$E$8,2)*((INT(100*((((INT(100*N14))/100)*VLOOKUP($B14,'F5YrFactors'!$A$3:$F$18,1+3)))))/100-VLOOKUP(3,FConstants!$B$4:$E$8,3))^VLOOKUP(3,FConstants!$B$4:$E$8,4))))))</f>
        <v>315</v>
      </c>
      <c r="R14" s="67">
        <v>17.99</v>
      </c>
      <c r="S14" s="52">
        <f>IF(R14="",0,INT((IF(AND($A14&lt;&gt;"M",$A14&lt;&gt;"F"),0,IF($A14="M",R14*VLOOKUP($B14,'M5YrFactors'!$A$3:$F$22,1+4),IF($A14="F",R14*VLOOKUP($B14,'F5YrFactors'!$A$3:$F$74,1+4),))))*100)/100)</f>
        <v>17.99</v>
      </c>
      <c r="T14" s="52">
        <f>IF($A14="M",100*(INT(100*R14*VLOOKUP($B14,'M1YrFactors'!$A$3:$F$89,1+4))/100)/MOC!$E$3,IF($A14="F",100*(INT(100*R14*VLOOKUP($B14,'F1YrFactors'!$A$3:$F$89,1+4))/100)/FOC!$E$3,0))</f>
        <v>24.616438356164384</v>
      </c>
      <c r="U14" s="66">
        <f>(IF(R14=0,0,IF($A14="M",INT(VLOOKUP(4,MConstants!$B$4:$E$8,2)*((INT(100*((((INT(100*R14))/100)*VLOOKUP($B14,'M5YrFactors'!$A$3:$F$18,1+4)))))/100-VLOOKUP(4,MConstants!$B$4:$E$8,3))^VLOOKUP(4,MConstants!$B$4:$E$8,4)),(INT(VLOOKUP(4,FConstants!$B$4:$E$8,2)*((INT(100*((((INT(100*R14))/100)*VLOOKUP($B14,'F5YrFactors'!$A$3:$F$18,1+4)))))/100-VLOOKUP(4,FConstants!$B$4:$E$8,3))^VLOOKUP(4,FConstants!$B$4:$E$8,4))))))</f>
        <v>252</v>
      </c>
      <c r="V14" s="67">
        <v>10.14</v>
      </c>
      <c r="W14" s="52">
        <f>IF(V14="",0,INT((IF(AND($A14&lt;&gt;"M",$A14&lt;&gt;"F"),0,IF($A14="M",V14*VLOOKUP($B14,'M5YrFactors'!$A$3:$F$22,1+5),IF($A14="F",V14*VLOOKUP($B14,'F5YrFactors'!$A$3:$F$74,1+5),))))*100)/100)</f>
        <v>12.93</v>
      </c>
      <c r="X14" s="52">
        <f>IF($A14="M",100*(INT(100*V14*VLOOKUP($B14,'M1YrFactors'!$A$3:$F$89,1+5))/100)/MOC!$F$3,IF($A14="F",100*(INT(100*V14*VLOOKUP($B14,'F1YrFactors'!$A$3:$F$89,1+5))/100)/FOC!$F$3,0))</f>
        <v>55.762711864406775</v>
      </c>
      <c r="Y14" s="66">
        <f>(IF(V14=0,0,IF($A14="M",INT(VLOOKUP(5,MConstants!$B$4:$E$8,2)*((INT(100*((((INT(100*V14))/100)*VLOOKUP($B14,'M5YrFactors'!$A$3:$F$18,1+5)))))/100-VLOOKUP(5,MConstants!$B$4:$E$8,3))^VLOOKUP(5,MConstants!$B$4:$E$8,4)),(INT(VLOOKUP(5,FConstants!$B$4:$E$8,2)*((INT(100*((((INT(100*V14))/100)*VLOOKUP($B14,'F5YrFactors'!$A$3:$F$18,1+5)))))/100-VLOOKUP(5,FConstants!$B$4:$E$8,3))^VLOOKUP(5,FConstants!$B$4:$E$8,4))))))</f>
        <v>673</v>
      </c>
      <c r="Z14" s="68">
        <v>39725</v>
      </c>
      <c r="AA14" s="64" t="s">
        <v>51</v>
      </c>
      <c r="AB14" s="69" t="s">
        <v>52</v>
      </c>
      <c r="AC14" s="70" t="s">
        <v>53</v>
      </c>
    </row>
    <row r="15" spans="1:29" ht="12.75">
      <c r="A15" s="63" t="s">
        <v>20</v>
      </c>
      <c r="B15" s="64">
        <v>59</v>
      </c>
      <c r="C15" s="65" t="s">
        <v>57</v>
      </c>
      <c r="D15" s="65" t="s">
        <v>56</v>
      </c>
      <c r="E15" s="66">
        <f>IF(AND(F15=0,J15=0,N15=0,R15=0,V15=0),0,I15+M15+Q15+U15+Y15)</f>
        <v>1419</v>
      </c>
      <c r="F15" s="82">
        <v>28.97</v>
      </c>
      <c r="G15" s="52">
        <f>IF(F15="",0,INT((IF(AND($A15&lt;&gt;"M",$A15&lt;&gt;"F"),0,IF($A15="M",F15*VLOOKUP($B15,'M5YrFactors'!$A$3:$F$22,1+1),IF($A15="F",F15*VLOOKUP($B15,'F5YrFactors'!$A$3:$F$74,1+1),))))*100)/100)</f>
        <v>39.81</v>
      </c>
      <c r="H15" s="52">
        <f>IF($A15="M",100*(INT(100*F15*VLOOKUP($B15,'M1YrFactors'!$A$3:$F$89,1+1))/100)/MOC!$B$3,IF($A15="F",100*(INT(100*F15*VLOOKUP($B15,'F1YrFactors'!$A$3:$F$89,1+1))/100)/FOC!$B$3,0))</f>
        <v>56.15584415584416</v>
      </c>
      <c r="I15" s="66">
        <f>(IF(F15=0,0,IF($A15="M",INT(VLOOKUP(1,MConstants!$B$4:$E$8,2)*((INT(100*((((INT(100*F15))/100)*VLOOKUP($B15,'M5YrFactors'!$A$3:$F$18,1+1)))))/100-VLOOKUP(1,MConstants!$B$4:$E$8,3))^VLOOKUP(1,MConstants!$B$4:$E$8,4)),(INT(VLOOKUP(1,FConstants!$B$4:$E$8,2)*((INT(100*((((INT(100*F15))/100)*VLOOKUP($B15,'F5YrFactors'!$A$3:$F$18,1+1)))))/100-VLOOKUP(1,FConstants!$B$4:$E$8,3))^VLOOKUP(1,FConstants!$B$4:$E$8,4))))))</f>
        <v>707</v>
      </c>
      <c r="J15" s="67">
        <v>8.41</v>
      </c>
      <c r="K15" s="52">
        <f>IF(J15="",0,INT((IF(AND($A15&lt;&gt;"M",$A15&lt;&gt;"F"),0,IF($A15="M",J15*VLOOKUP($B15,'M5YrFactors'!$A$3:$F$22,1+2),IF($A15="F",J15*VLOOKUP($B15,'F5YrFactors'!$A$3:$F$74,1+2),))))*100)/100)</f>
        <v>12.77</v>
      </c>
      <c r="L15" s="52">
        <f>IF($A15="M",100*(INT(100*J15*VLOOKUP($B15,'M1YrFactors'!$A$3:$F$89,1+1))/100)/MOC!$B$3,IF($A15="F",100*(INT(100*J15*VLOOKUP($B15,'F1YrFactors'!$A$3:$F$89,1+1))/100)/FOC!$B$3,0))</f>
        <v>16.2987012987013</v>
      </c>
      <c r="M15" s="66">
        <f>(IF(J15=0,0,IF($A15="M",INT(VLOOKUP(2,MConstants!$B$4:$E$8,2)*((INT(100*((((INT(100*J15))/100)*VLOOKUP($B15,'M5YrFactors'!$A$3:$F$18,1+2)))))/100-VLOOKUP(2,MConstants!$B$4:$E$8,3))^VLOOKUP(2,MConstants!$B$4:$E$8,4)),(INT(VLOOKUP(2,FConstants!$B$4:$E$8,2)*((INT(100*((((INT(100*J15))/100)*VLOOKUP($B15,'F5YrFactors'!$A$3:$F$18,1+2)))))/100-VLOOKUP(2,FConstants!$B$4:$E$8,3))^VLOOKUP(2,FConstants!$B$4:$E$8,4))))))</f>
        <v>712</v>
      </c>
      <c r="N15" s="67">
        <v>0</v>
      </c>
      <c r="O15" s="52">
        <f>IF(N15="",0,INT((IF(AND($A15&lt;&gt;"M",$A15&lt;&gt;"F"),0,IF($A15="M",N15*VLOOKUP($B15,'M5YrFactors'!$A$3:$F$22,1+3),IF($A15="F",N15*VLOOKUP($B15,'F5YrFactors'!$A$3:$F$74,1+3),))))*100)/100)</f>
        <v>0</v>
      </c>
      <c r="P15" s="52">
        <f>IF($A15="M",100*(INT(100*N15*VLOOKUP($B15,'M1YrFactors'!$A$3:$F$89,1+3))/100)/MOC!$D$3,IF($A15="F",100*(INT(100*N15*VLOOKUP($B15,'F1YrFactors'!$A$3:$F$89,1+3))/100)/FOC!$D$3,0))</f>
        <v>0</v>
      </c>
      <c r="Q15" s="66">
        <f>(IF(N15=0,0,IF($A15="M",INT(VLOOKUP(3,MConstants!$B$4:$E$8,2)*((INT(100*((((INT(100*N15))/100)*VLOOKUP($B15,'M5YrFactors'!$A$3:$F$18,1+3)))))/100-VLOOKUP(3,MConstants!$B$4:$E$8,3))^VLOOKUP(3,MConstants!$B$4:$E$8,4)),(INT(VLOOKUP(3,FConstants!$B$4:$E$8,2)*((INT(100*((((INT(100*N15))/100)*VLOOKUP($B15,'F5YrFactors'!$A$3:$F$18,1+3)))))/100-VLOOKUP(3,FConstants!$B$4:$E$8,3))^VLOOKUP(3,FConstants!$B$4:$E$8,4))))))</f>
        <v>0</v>
      </c>
      <c r="R15" s="67">
        <v>0</v>
      </c>
      <c r="S15" s="52">
        <f>IF(R15="",0,INT((IF(AND($A15&lt;&gt;"M",$A15&lt;&gt;"F"),0,IF($A15="M",R15*VLOOKUP($B15,'M5YrFactors'!$A$3:$F$22,1+4),IF($A15="F",R15*VLOOKUP($B15,'F5YrFactors'!$A$3:$F$74,1+4),))))*100)/100)</f>
        <v>0</v>
      </c>
      <c r="T15" s="52">
        <f>IF($A15="M",100*(INT(100*R15*VLOOKUP($B15,'M1YrFactors'!$A$3:$F$89,1+4))/100)/MOC!$E$3,IF($A15="F",100*(INT(100*R15*VLOOKUP($B15,'F1YrFactors'!$A$3:$F$89,1+4))/100)/FOC!$E$3,0))</f>
        <v>0</v>
      </c>
      <c r="U15" s="66">
        <f>(IF(R15=0,0,IF($A15="M",INT(VLOOKUP(4,MConstants!$B$4:$E$8,2)*((INT(100*((((INT(100*R15))/100)*VLOOKUP($B15,'M5YrFactors'!$A$3:$F$18,1+4)))))/100-VLOOKUP(4,MConstants!$B$4:$E$8,3))^VLOOKUP(4,MConstants!$B$4:$E$8,4)),(INT(VLOOKUP(4,FConstants!$B$4:$E$8,2)*((INT(100*((((INT(100*R15))/100)*VLOOKUP($B15,'F5YrFactors'!$A$3:$F$18,1+4)))))/100-VLOOKUP(4,FConstants!$B$4:$E$8,3))^VLOOKUP(4,FConstants!$B$4:$E$8,4))))))</f>
        <v>0</v>
      </c>
      <c r="V15" s="67">
        <v>0</v>
      </c>
      <c r="W15" s="52">
        <f>IF(V15="",0,INT((IF(AND($A15&lt;&gt;"M",$A15&lt;&gt;"F"),0,IF($A15="M",V15*VLOOKUP($B15,'M5YrFactors'!$A$3:$F$22,1+5),IF($A15="F",V15*VLOOKUP($B15,'F5YrFactors'!$A$3:$F$74,1+5),))))*100)/100)</f>
        <v>0</v>
      </c>
      <c r="X15" s="52">
        <f>IF($A15="M",100*(INT(100*V15*VLOOKUP($B15,'M1YrFactors'!$A$3:$F$89,1+5))/100)/MOC!$F$3,IF($A15="F",100*(INT(100*V15*VLOOKUP($B15,'F1YrFactors'!$A$3:$F$89,1+5))/100)/FOC!$F$3,0))</f>
        <v>0</v>
      </c>
      <c r="Y15" s="66">
        <f>(IF(V15=0,0,IF($A15="M",INT(VLOOKUP(5,MConstants!$B$4:$E$8,2)*((INT(100*((((INT(100*V15))/100)*VLOOKUP($B15,'M5YrFactors'!$A$3:$F$18,1+5)))))/100-VLOOKUP(5,MConstants!$B$4:$E$8,3))^VLOOKUP(5,MConstants!$B$4:$E$8,4)),(INT(VLOOKUP(5,FConstants!$B$4:$E$8,2)*((INT(100*((((INT(100*V15))/100)*VLOOKUP($B15,'F5YrFactors'!$A$3:$F$18,1+5)))))/100-VLOOKUP(5,FConstants!$B$4:$E$8,3))^VLOOKUP(5,FConstants!$B$4:$E$8,4))))))</f>
        <v>0</v>
      </c>
      <c r="Z15" s="68">
        <v>39725</v>
      </c>
      <c r="AA15" s="64" t="s">
        <v>51</v>
      </c>
      <c r="AB15" s="69" t="s">
        <v>52</v>
      </c>
      <c r="AC15" s="70" t="s">
        <v>53</v>
      </c>
    </row>
    <row r="16" spans="1:29" ht="12.75">
      <c r="A16" s="63" t="s">
        <v>20</v>
      </c>
      <c r="B16" s="64">
        <v>75</v>
      </c>
      <c r="C16" s="65" t="s">
        <v>54</v>
      </c>
      <c r="D16" s="65" t="s">
        <v>55</v>
      </c>
      <c r="E16" s="66">
        <f>IF(AND(F16=0,J16=0,N16=0,R16=0,V16=0),0,I16+M16+Q16+U16+Y16)</f>
        <v>1959</v>
      </c>
      <c r="F16" s="82">
        <v>10.37</v>
      </c>
      <c r="G16" s="52">
        <f>IF(F16="",0,INT((IF(AND($A16&lt;&gt;"M",$A16&lt;&gt;"F"),0,IF($A16="M",F16*VLOOKUP($B16,'M5YrFactors'!$A$3:$F$22,1+1),IF($A16="F",F16*VLOOKUP($B16,'F5YrFactors'!$A$3:$F$74,1+1),))))*100)/100)</f>
        <v>23.6</v>
      </c>
      <c r="H16" s="52">
        <f>IF($A16="M",100*(INT(100*F16*VLOOKUP($B16,'M1YrFactors'!$A$3:$F$89,1+1))/100)/MOC!$B$3,IF($A16="F",100*(INT(100*F16*VLOOKUP($B16,'F1YrFactors'!$A$3:$F$89,1+1))/100)/FOC!$B$3,0))</f>
        <v>30.649350649350648</v>
      </c>
      <c r="I16" s="66">
        <f>(IF(F16=0,0,IF($A16="M",INT(VLOOKUP(1,MConstants!$B$4:$E$8,2)*((INT(100*((((INT(100*F16))/100)*VLOOKUP($B16,'M5YrFactors'!$A$3:$F$18,1+1)))))/100-VLOOKUP(1,MConstants!$B$4:$E$8,3))^VLOOKUP(1,MConstants!$B$4:$E$8,4)),(INT(VLOOKUP(1,FConstants!$B$4:$E$8,2)*((INT(100*((((INT(100*F16))/100)*VLOOKUP($B16,'F5YrFactors'!$A$3:$F$18,1+1)))))/100-VLOOKUP(1,FConstants!$B$4:$E$8,3))^VLOOKUP(1,FConstants!$B$4:$E$8,4))))))</f>
        <v>356</v>
      </c>
      <c r="J16" s="67">
        <v>4.08</v>
      </c>
      <c r="K16" s="52">
        <f>IF(J16="",0,INT((IF(AND($A16&lt;&gt;"M",$A16&lt;&gt;"F"),0,IF($A16="M",J16*VLOOKUP($B16,'M5YrFactors'!$A$3:$F$22,1+2),IF($A16="F",J16*VLOOKUP($B16,'F5YrFactors'!$A$3:$F$74,1+2),))))*100)/100)</f>
        <v>9.98</v>
      </c>
      <c r="L16" s="52">
        <f>IF($A16="M",100*(INT(100*J16*VLOOKUP($B16,'M1YrFactors'!$A$3:$F$89,1+1))/100)/MOC!$B$3,IF($A16="F",100*(INT(100*J16*VLOOKUP($B16,'F1YrFactors'!$A$3:$F$89,1+1))/100)/FOC!$B$3,0))</f>
        <v>12.05194805194805</v>
      </c>
      <c r="M16" s="66">
        <f>(IF(J16=0,0,IF($A16="M",INT(VLOOKUP(2,MConstants!$B$4:$E$8,2)*((INT(100*((((INT(100*J16))/100)*VLOOKUP($B16,'M5YrFactors'!$A$3:$F$18,1+2)))))/100-VLOOKUP(2,MConstants!$B$4:$E$8,3))^VLOOKUP(2,MConstants!$B$4:$E$8,4)),(INT(VLOOKUP(2,FConstants!$B$4:$E$8,2)*((INT(100*((((INT(100*J16))/100)*VLOOKUP($B16,'F5YrFactors'!$A$3:$F$18,1+2)))))/100-VLOOKUP(2,FConstants!$B$4:$E$8,3))^VLOOKUP(2,FConstants!$B$4:$E$8,4))))))</f>
        <v>528</v>
      </c>
      <c r="N16" s="67">
        <v>8.91</v>
      </c>
      <c r="O16" s="52">
        <f>IF(N16="",0,INT((IF(AND($A16&lt;&gt;"M",$A16&lt;&gt;"F"),0,IF($A16="M",N16*VLOOKUP($B16,'M5YrFactors'!$A$3:$F$22,1+3),IF($A16="F",N16*VLOOKUP($B16,'F5YrFactors'!$A$3:$F$74,1+3),))))*100)/100)</f>
        <v>21.11</v>
      </c>
      <c r="P16" s="52">
        <f>IF($A16="M",100*(INT(100*N16*VLOOKUP($B16,'M1YrFactors'!$A$3:$F$89,1+3))/100)/MOC!$D$3,IF($A16="F",100*(INT(100*N16*VLOOKUP($B16,'F1YrFactors'!$A$3:$F$89,1+3))/100)/FOC!$D$3,0))</f>
        <v>27.486979166666668</v>
      </c>
      <c r="Q16" s="66">
        <f>(IF(N16=0,0,IF($A16="M",INT(VLOOKUP(3,MConstants!$B$4:$E$8,2)*((INT(100*((((INT(100*N16))/100)*VLOOKUP($B16,'M5YrFactors'!$A$3:$F$18,1+3)))))/100-VLOOKUP(3,MConstants!$B$4:$E$8,3))^VLOOKUP(3,MConstants!$B$4:$E$8,4)),(INT(VLOOKUP(3,FConstants!$B$4:$E$8,2)*((INT(100*((((INT(100*N16))/100)*VLOOKUP($B16,'F5YrFactors'!$A$3:$F$18,1+3)))))/100-VLOOKUP(3,FConstants!$B$4:$E$8,3))^VLOOKUP(3,FConstants!$B$4:$E$8,4))))))</f>
        <v>298</v>
      </c>
      <c r="R16" s="67">
        <v>6.68</v>
      </c>
      <c r="S16" s="52">
        <f>IF(R16="",0,INT((IF(AND($A16&lt;&gt;"M",$A16&lt;&gt;"F"),0,IF($A16="M",R16*VLOOKUP($B16,'M5YrFactors'!$A$3:$F$22,1+4),IF($A16="F",R16*VLOOKUP($B16,'F5YrFactors'!$A$3:$F$74,1+4),))))*100)/100)</f>
        <v>17.2</v>
      </c>
      <c r="T16" s="52">
        <f>IF($A16="M",100*(INT(100*R16*VLOOKUP($B16,'M1YrFactors'!$A$3:$F$89,1+4))/100)/MOC!$E$3,IF($A16="F",100*(INT(100*R16*VLOOKUP($B16,'F1YrFactors'!$A$3:$F$89,1+4))/100)/FOC!$E$3,0))</f>
        <v>23.561643835616437</v>
      </c>
      <c r="U16" s="66">
        <f>(IF(R16=0,0,IF($A16="M",INT(VLOOKUP(4,MConstants!$B$4:$E$8,2)*((INT(100*((((INT(100*R16))/100)*VLOOKUP($B16,'M5YrFactors'!$A$3:$F$18,1+4)))))/100-VLOOKUP(4,MConstants!$B$4:$E$8,3))^VLOOKUP(4,MConstants!$B$4:$E$8,4)),(INT(VLOOKUP(4,FConstants!$B$4:$E$8,2)*((INT(100*((((INT(100*R16))/100)*VLOOKUP($B16,'F5YrFactors'!$A$3:$F$18,1+4)))))/100-VLOOKUP(4,FConstants!$B$4:$E$8,3))^VLOOKUP(4,FConstants!$B$4:$E$8,4))))))</f>
        <v>237</v>
      </c>
      <c r="V16" s="67">
        <v>5.68</v>
      </c>
      <c r="W16" s="52">
        <f>IF(V16="",0,INT((IF(AND($A16&lt;&gt;"M",$A16&lt;&gt;"F"),0,IF($A16="M",V16*VLOOKUP($B16,'M5YrFactors'!$A$3:$F$22,1+5),IF($A16="F",V16*VLOOKUP($B16,'F5YrFactors'!$A$3:$F$74,1+5),))))*100)/100)</f>
        <v>10.77</v>
      </c>
      <c r="X16" s="52">
        <f>IF($A16="M",100*(INT(100*V16*VLOOKUP($B16,'M1YrFactors'!$A$3:$F$89,1+5))/100)/MOC!$F$3,IF($A16="F",100*(INT(100*V16*VLOOKUP($B16,'F1YrFactors'!$A$3:$F$89,1+5))/100)/FOC!$F$3,0))</f>
        <v>45.63559322033898</v>
      </c>
      <c r="Y16" s="66">
        <f>(IF(V16=0,0,IF($A16="M",INT(VLOOKUP(5,MConstants!$B$4:$E$8,2)*((INT(100*((((INT(100*V16))/100)*VLOOKUP($B16,'M5YrFactors'!$A$3:$F$18,1+5)))))/100-VLOOKUP(5,MConstants!$B$4:$E$8,3))^VLOOKUP(5,MConstants!$B$4:$E$8,4)),(INT(VLOOKUP(5,FConstants!$B$4:$E$8,2)*((INT(100*((((INT(100*V16))/100)*VLOOKUP($B16,'F5YrFactors'!$A$3:$F$18,1+5)))))/100-VLOOKUP(5,FConstants!$B$4:$E$8,3))^VLOOKUP(5,FConstants!$B$4:$E$8,4))))))</f>
        <v>540</v>
      </c>
      <c r="Z16" s="68">
        <v>39725</v>
      </c>
      <c r="AA16" s="64" t="s">
        <v>51</v>
      </c>
      <c r="AB16" s="69" t="s">
        <v>52</v>
      </c>
      <c r="AC16" s="70" t="s">
        <v>53</v>
      </c>
    </row>
    <row r="17" spans="1:29" ht="12.75">
      <c r="A17" s="63"/>
      <c r="B17" s="64" t="s">
        <v>3</v>
      </c>
      <c r="C17" s="65" t="s">
        <v>3</v>
      </c>
      <c r="D17" s="65" t="s">
        <v>3</v>
      </c>
      <c r="E17" s="66">
        <f t="shared" si="0"/>
        <v>0</v>
      </c>
      <c r="F17" s="67"/>
      <c r="G17" s="52">
        <f>IF(F17="",0,INT((IF(AND($A17&lt;&gt;"M",$A17&lt;&gt;"F"),0,IF($A17="M",F17*VLOOKUP($B17,'M5YrFactors'!$A$3:$F$22,1+1),IF($A17="F",F17*VLOOKUP($B17,'F5YrFactors'!$A$3:$F$74,1+1),))))*100)/100)</f>
        <v>0</v>
      </c>
      <c r="H17" s="52">
        <f>IF($A17="M",100*(INT(100*F17*VLOOKUP($B17,'M1YrFactors'!$A$3:$F$89,1+1))/100)/MOC!$B$3,IF($A17="F",100*(INT(100*F17*VLOOKUP($B17,'F1YrFactors'!$A$3:$F$89,1+1))/100)/FOC!$B$3,0))</f>
        <v>0</v>
      </c>
      <c r="I17" s="66">
        <f>(IF(F17=0,0,IF($A17="M",INT(VLOOKUP(1,MConstants!$B$4:$E$8,2)*((INT(100*((((INT(100*F17))/100)*VLOOKUP($B17,'M5YrFactors'!$A$3:$F$18,1+1)))))/100-VLOOKUP(1,MConstants!$B$4:$E$8,3))^VLOOKUP(1,MConstants!$B$4:$E$8,4)),(INT(VLOOKUP(1,FConstants!$B$4:$E$8,2)*((INT(100*((((INT(100*F17))/100)*VLOOKUP($B17,'F5YrFactors'!$A$3:$F$18,1+1)))))/100-VLOOKUP(1,FConstants!$B$4:$E$8,3))^VLOOKUP(1,FConstants!$B$4:$E$8,4))))))</f>
        <v>0</v>
      </c>
      <c r="J17" s="67"/>
      <c r="K17" s="52">
        <f>IF(J17="",0,INT((IF(AND($A17&lt;&gt;"M",$A17&lt;&gt;"F"),0,IF($A17="M",J17*VLOOKUP($B17,'M5YrFactors'!$A$3:$F$22,1+2),IF($A17="F",J17*VLOOKUP($B17,'F5YrFactors'!$A$3:$F$74,1+2),))))*100)/100)</f>
        <v>0</v>
      </c>
      <c r="L17" s="52">
        <f>IF($A17="M",100*(INT(100*J17*VLOOKUP($B17,'M1YrFactors'!$A$3:$F$89,1+1))/100)/MOC!$B$3,IF($A17="F",100*(INT(100*J17*VLOOKUP($B17,'F1YrFactors'!$A$3:$F$89,1+1))/100)/FOC!$B$3,0))</f>
        <v>0</v>
      </c>
      <c r="M17" s="66">
        <f>(IF(J17=0,0,IF($A17="M",INT(VLOOKUP(2,MConstants!$B$4:$E$8,2)*((INT(100*((((INT(100*J17))/100)*VLOOKUP($B17,'M5YrFactors'!$A$3:$F$18,1+2)))))/100-VLOOKUP(2,MConstants!$B$4:$E$8,3))^VLOOKUP(2,MConstants!$B$4:$E$8,4)),(INT(VLOOKUP(2,FConstants!$B$4:$E$8,2)*((INT(100*((((INT(100*J17))/100)*VLOOKUP($B17,'F5YrFactors'!$A$3:$F$18,1+2)))))/100-VLOOKUP(2,FConstants!$B$4:$E$8,3))^VLOOKUP(2,FConstants!$B$4:$E$8,4))))))</f>
        <v>0</v>
      </c>
      <c r="N17" s="67"/>
      <c r="O17" s="52">
        <f>IF(N17="",0,INT((IF(AND($A17&lt;&gt;"M",$A17&lt;&gt;"F"),0,IF($A17="M",N17*VLOOKUP($B17,'M5YrFactors'!$A$3:$F$22,1+3),IF($A17="F",N17*VLOOKUP($B17,'F5YrFactors'!$A$3:$F$74,1+3),))))*100)/100)</f>
        <v>0</v>
      </c>
      <c r="P17" s="52">
        <f>IF($A17="M",100*(INT(100*N17*VLOOKUP($B17,'M1YrFactors'!$A$3:$F$89,1+3))/100)/MOC!$D$3,IF($A17="F",100*(INT(100*N17*VLOOKUP($B17,'F1YrFactors'!$A$3:$F$89,1+3))/100)/FOC!$D$3,0))</f>
        <v>0</v>
      </c>
      <c r="Q17" s="66">
        <f>(IF(N17=0,0,IF($A17="M",INT(VLOOKUP(3,MConstants!$B$4:$E$8,2)*((INT(100*((((INT(100*N17))/100)*VLOOKUP($B17,'M5YrFactors'!$A$3:$F$18,1+3)))))/100-VLOOKUP(3,MConstants!$B$4:$E$8,3))^VLOOKUP(3,MConstants!$B$4:$E$8,4)),(INT(VLOOKUP(3,FConstants!$B$4:$E$8,2)*((INT(100*((((INT(100*N17))/100)*VLOOKUP($B17,'F5YrFactors'!$A$3:$F$18,1+3)))))/100-VLOOKUP(3,FConstants!$B$4:$E$8,3))^VLOOKUP(3,FConstants!$B$4:$E$8,4))))))</f>
        <v>0</v>
      </c>
      <c r="R17" s="67"/>
      <c r="S17" s="52">
        <f>IF(R17="",0,INT((IF(AND($A17&lt;&gt;"M",$A17&lt;&gt;"F"),0,IF($A17="M",R17*VLOOKUP($B17,'M5YrFactors'!$A$3:$F$22,1+4),IF($A17="F",R17*VLOOKUP($B17,'F5YrFactors'!$A$3:$F$74,1+4),))))*100)/100)</f>
        <v>0</v>
      </c>
      <c r="T17" s="52">
        <f>IF($A17="M",100*(INT(100*R17*VLOOKUP($B17,'M1YrFactors'!$A$3:$F$89,1+4))/100)/MOC!$E$3,IF($A17="F",100*(INT(100*R17*VLOOKUP($B17,'F1YrFactors'!$A$3:$F$89,1+4))/100)/FOC!$E$3,0))</f>
        <v>0</v>
      </c>
      <c r="U17" s="66">
        <f>(IF(R17=0,0,IF($A17="M",INT(VLOOKUP(4,MConstants!$B$4:$E$8,2)*((INT(100*((((INT(100*R17))/100)*VLOOKUP($B17,'M5YrFactors'!$A$3:$F$18,1+4)))))/100-VLOOKUP(4,MConstants!$B$4:$E$8,3))^VLOOKUP(4,MConstants!$B$4:$E$8,4)),(INT(VLOOKUP(4,FConstants!$B$4:$E$8,2)*((INT(100*((((INT(100*R17))/100)*VLOOKUP($B17,'F5YrFactors'!$A$3:$F$18,1+4)))))/100-VLOOKUP(4,FConstants!$B$4:$E$8,3))^VLOOKUP(4,FConstants!$B$4:$E$8,4))))))</f>
        <v>0</v>
      </c>
      <c r="V17" s="67"/>
      <c r="W17" s="52">
        <f>IF(V17="",0,INT((IF(AND($A17&lt;&gt;"M",$A17&lt;&gt;"F"),0,IF($A17="M",V17*VLOOKUP($B17,'M5YrFactors'!$A$3:$F$22,1+5),IF($A17="F",V17*VLOOKUP($B17,'F5YrFactors'!$A$3:$F$74,1+5),))))*100)/100)</f>
        <v>0</v>
      </c>
      <c r="X17" s="52">
        <f>IF($A17="M",100*(INT(100*V17*VLOOKUP($B17,'M1YrFactors'!$A$3:$F$89,1+5))/100)/MOC!$F$3,IF($A17="F",100*(INT(100*V17*VLOOKUP($B17,'F1YrFactors'!$A$3:$F$89,1+5))/100)/FOC!$F$3,0))</f>
        <v>0</v>
      </c>
      <c r="Y17" s="66">
        <f>(IF(V17=0,0,IF($A17="M",INT(VLOOKUP(5,MConstants!$B$4:$E$8,2)*((INT(100*((((INT(100*V17))/100)*VLOOKUP($B17,'M5YrFactors'!$A$3:$F$18,1+5)))))/100-VLOOKUP(5,MConstants!$B$4:$E$8,3))^VLOOKUP(5,MConstants!$B$4:$E$8,4)),(INT(VLOOKUP(5,FConstants!$B$4:$E$8,2)*((INT(100*((((INT(100*V17))/100)*VLOOKUP($B17,'F5YrFactors'!$A$3:$F$18,1+5)))))/100-VLOOKUP(5,FConstants!$B$4:$E$8,3))^VLOOKUP(5,FConstants!$B$4:$E$8,4))))))</f>
        <v>0</v>
      </c>
      <c r="Z17" s="68">
        <v>39725</v>
      </c>
      <c r="AA17" s="64" t="s">
        <v>51</v>
      </c>
      <c r="AB17" s="69" t="s">
        <v>52</v>
      </c>
      <c r="AC17" s="70" t="s">
        <v>53</v>
      </c>
    </row>
    <row r="18" spans="1:29" ht="12.75">
      <c r="A18" s="63"/>
      <c r="B18" s="64" t="s">
        <v>3</v>
      </c>
      <c r="C18" s="65" t="s">
        <v>3</v>
      </c>
      <c r="D18" s="65" t="s">
        <v>3</v>
      </c>
      <c r="E18" s="66">
        <f t="shared" si="0"/>
        <v>0</v>
      </c>
      <c r="F18" s="67"/>
      <c r="G18" s="52">
        <f>IF(F18="",0,INT((IF(AND($A18&lt;&gt;"M",$A18&lt;&gt;"F"),0,IF($A18="M",F18*VLOOKUP($B18,'M5YrFactors'!$A$3:$F$22,1+1),IF($A18="F",F18*VLOOKUP($B18,'F5YrFactors'!$A$3:$F$74,1+1),))))*100)/100)</f>
        <v>0</v>
      </c>
      <c r="H18" s="52">
        <f>IF($A18="M",100*(INT(100*F18*VLOOKUP($B18,'M1YrFactors'!$A$3:$F$89,1+1))/100)/MOC!$B$3,IF($A18="F",100*(INT(100*F18*VLOOKUP($B18,'F1YrFactors'!$A$3:$F$89,1+1))/100)/FOC!$B$3,0))</f>
        <v>0</v>
      </c>
      <c r="I18" s="66">
        <f>(IF(F18=0,0,IF($A18="M",INT(VLOOKUP(1,MConstants!$B$4:$E$8,2)*((INT(100*((((INT(100*F18))/100)*VLOOKUP($B18,'M5YrFactors'!$A$3:$F$18,1+1)))))/100-VLOOKUP(1,MConstants!$B$4:$E$8,3))^VLOOKUP(1,MConstants!$B$4:$E$8,4)),(INT(VLOOKUP(1,FConstants!$B$4:$E$8,2)*((INT(100*((((INT(100*F18))/100)*VLOOKUP($B18,'F5YrFactors'!$A$3:$F$18,1+1)))))/100-VLOOKUP(1,FConstants!$B$4:$E$8,3))^VLOOKUP(1,FConstants!$B$4:$E$8,4))))))</f>
        <v>0</v>
      </c>
      <c r="J18" s="67"/>
      <c r="K18" s="52">
        <f>IF(J18="",0,INT((IF(AND($A18&lt;&gt;"M",$A18&lt;&gt;"F"),0,IF($A18="M",J18*VLOOKUP($B18,'M5YrFactors'!$A$3:$F$22,1+2),IF($A18="F",J18*VLOOKUP($B18,'F5YrFactors'!$A$3:$F$74,1+2),))))*100)/100)</f>
        <v>0</v>
      </c>
      <c r="L18" s="52">
        <f>IF($A18="M",100*(INT(100*J18*VLOOKUP($B18,'M1YrFactors'!$A$3:$F$89,1+1))/100)/MOC!$B$3,IF($A18="F",100*(INT(100*J18*VLOOKUP($B18,'F1YrFactors'!$A$3:$F$89,1+1))/100)/FOC!$B$3,0))</f>
        <v>0</v>
      </c>
      <c r="M18" s="66">
        <f>(IF(J18=0,0,IF($A18="M",INT(VLOOKUP(2,MConstants!$B$4:$E$8,2)*((INT(100*((((INT(100*J18))/100)*VLOOKUP($B18,'M5YrFactors'!$A$3:$F$18,1+2)))))/100-VLOOKUP(2,MConstants!$B$4:$E$8,3))^VLOOKUP(2,MConstants!$B$4:$E$8,4)),(INT(VLOOKUP(2,FConstants!$B$4:$E$8,2)*((INT(100*((((INT(100*J18))/100)*VLOOKUP($B18,'F5YrFactors'!$A$3:$F$18,1+2)))))/100-VLOOKUP(2,FConstants!$B$4:$E$8,3))^VLOOKUP(2,FConstants!$B$4:$E$8,4))))))</f>
        <v>0</v>
      </c>
      <c r="N18" s="67"/>
      <c r="O18" s="52">
        <f>IF(N18="",0,INT((IF(AND($A18&lt;&gt;"M",$A18&lt;&gt;"F"),0,IF($A18="M",N18*VLOOKUP($B18,'M5YrFactors'!$A$3:$F$22,1+3),IF($A18="F",N18*VLOOKUP($B18,'F5YrFactors'!$A$3:$F$74,1+3),))))*100)/100)</f>
        <v>0</v>
      </c>
      <c r="P18" s="52">
        <f>IF($A18="M",100*(INT(100*N18*VLOOKUP($B18,'M1YrFactors'!$A$3:$F$89,1+3))/100)/MOC!$D$3,IF($A18="F",100*(INT(100*N18*VLOOKUP($B18,'F1YrFactors'!$A$3:$F$89,1+3))/100)/FOC!$D$3,0))</f>
        <v>0</v>
      </c>
      <c r="Q18" s="66">
        <f>(IF(N18=0,0,IF($A18="M",INT(VLOOKUP(3,MConstants!$B$4:$E$8,2)*((INT(100*((((INT(100*N18))/100)*VLOOKUP($B18,'M5YrFactors'!$A$3:$F$18,1+3)))))/100-VLOOKUP(3,MConstants!$B$4:$E$8,3))^VLOOKUP(3,MConstants!$B$4:$E$8,4)),(INT(VLOOKUP(3,FConstants!$B$4:$E$8,2)*((INT(100*((((INT(100*N18))/100)*VLOOKUP($B18,'F5YrFactors'!$A$3:$F$18,1+3)))))/100-VLOOKUP(3,FConstants!$B$4:$E$8,3))^VLOOKUP(3,FConstants!$B$4:$E$8,4))))))</f>
        <v>0</v>
      </c>
      <c r="R18" s="67"/>
      <c r="S18" s="52">
        <f>IF(R18="",0,INT((IF(AND($A18&lt;&gt;"M",$A18&lt;&gt;"F"),0,IF($A18="M",R18*VLOOKUP($B18,'M5YrFactors'!$A$3:$F$22,1+4),IF($A18="F",R18*VLOOKUP($B18,'F5YrFactors'!$A$3:$F$74,1+4),))))*100)/100)</f>
        <v>0</v>
      </c>
      <c r="T18" s="52">
        <f>IF($A18="M",100*(INT(100*R18*VLOOKUP($B18,'M1YrFactors'!$A$3:$F$89,1+4))/100)/MOC!$E$3,IF($A18="F",100*(INT(100*R18*VLOOKUP($B18,'F1YrFactors'!$A$3:$F$89,1+4))/100)/FOC!$E$3,0))</f>
        <v>0</v>
      </c>
      <c r="U18" s="66">
        <f>(IF(R18=0,0,IF($A18="M",INT(VLOOKUP(4,MConstants!$B$4:$E$8,2)*((INT(100*((((INT(100*R18))/100)*VLOOKUP($B18,'M5YrFactors'!$A$3:$F$18,1+4)))))/100-VLOOKUP(4,MConstants!$B$4:$E$8,3))^VLOOKUP(4,MConstants!$B$4:$E$8,4)),(INT(VLOOKUP(4,FConstants!$B$4:$E$8,2)*((INT(100*((((INT(100*R18))/100)*VLOOKUP($B18,'F5YrFactors'!$A$3:$F$18,1+4)))))/100-VLOOKUP(4,FConstants!$B$4:$E$8,3))^VLOOKUP(4,FConstants!$B$4:$E$8,4))))))</f>
        <v>0</v>
      </c>
      <c r="V18" s="67"/>
      <c r="W18" s="52">
        <f>IF(V18="",0,INT((IF(AND($A18&lt;&gt;"M",$A18&lt;&gt;"F"),0,IF($A18="M",V18*VLOOKUP($B18,'M5YrFactors'!$A$3:$F$22,1+5),IF($A18="F",V18*VLOOKUP($B18,'F5YrFactors'!$A$3:$F$74,1+5),))))*100)/100)</f>
        <v>0</v>
      </c>
      <c r="X18" s="52">
        <f>IF($A18="M",100*(INT(100*V18*VLOOKUP($B18,'M1YrFactors'!$A$3:$F$89,1+5))/100)/MOC!$F$3,IF($A18="F",100*(INT(100*V18*VLOOKUP($B18,'F1YrFactors'!$A$3:$F$89,1+5))/100)/FOC!$F$3,0))</f>
        <v>0</v>
      </c>
      <c r="Y18" s="66">
        <f>(IF(V18=0,0,IF($A18="M",INT(VLOOKUP(5,MConstants!$B$4:$E$8,2)*((INT(100*((((INT(100*V18))/100)*VLOOKUP($B18,'M5YrFactors'!$A$3:$F$18,1+5)))))/100-VLOOKUP(5,MConstants!$B$4:$E$8,3))^VLOOKUP(5,MConstants!$B$4:$E$8,4)),(INT(VLOOKUP(5,FConstants!$B$4:$E$8,2)*((INT(100*((((INT(100*V18))/100)*VLOOKUP($B18,'F5YrFactors'!$A$3:$F$18,1+5)))))/100-VLOOKUP(5,FConstants!$B$4:$E$8,3))^VLOOKUP(5,FConstants!$B$4:$E$8,4))))))</f>
        <v>0</v>
      </c>
      <c r="Z18" s="68">
        <v>39725</v>
      </c>
      <c r="AA18" s="64" t="s">
        <v>51</v>
      </c>
      <c r="AB18" s="69" t="s">
        <v>52</v>
      </c>
      <c r="AC18" s="70" t="s">
        <v>53</v>
      </c>
    </row>
    <row r="19" spans="1:29" ht="12.75">
      <c r="A19" s="63"/>
      <c r="B19" s="64" t="s">
        <v>3</v>
      </c>
      <c r="C19" s="65" t="s">
        <v>3</v>
      </c>
      <c r="D19" s="65" t="s">
        <v>3</v>
      </c>
      <c r="E19" s="66">
        <f t="shared" si="0"/>
        <v>0</v>
      </c>
      <c r="F19" s="67"/>
      <c r="G19" s="52">
        <f>IF(F19="",0,INT((IF(AND($A19&lt;&gt;"M",$A19&lt;&gt;"F"),0,IF($A19="M",F19*VLOOKUP($B19,'M5YrFactors'!$A$3:$F$22,1+1),IF($A19="F",F19*VLOOKUP($B19,'F5YrFactors'!$A$3:$F$74,1+1),))))*100)/100)</f>
        <v>0</v>
      </c>
      <c r="H19" s="52">
        <f>IF($A19="M",100*(INT(100*F19*VLOOKUP($B19,'M1YrFactors'!$A$3:$F$89,1+1))/100)/MOC!$B$3,IF($A19="F",100*(INT(100*F19*VLOOKUP($B19,'F1YrFactors'!$A$3:$F$89,1+1))/100)/FOC!$B$3,0))</f>
        <v>0</v>
      </c>
      <c r="I19" s="66">
        <f>(IF(F19=0,0,IF($A19="M",INT(VLOOKUP(1,MConstants!$B$4:$E$8,2)*((INT(100*((((INT(100*F19))/100)*VLOOKUP($B19,'M5YrFactors'!$A$3:$F$18,1+1)))))/100-VLOOKUP(1,MConstants!$B$4:$E$8,3))^VLOOKUP(1,MConstants!$B$4:$E$8,4)),(INT(VLOOKUP(1,FConstants!$B$4:$E$8,2)*((INT(100*((((INT(100*F19))/100)*VLOOKUP($B19,'F5YrFactors'!$A$3:$F$18,1+1)))))/100-VLOOKUP(1,FConstants!$B$4:$E$8,3))^VLOOKUP(1,FConstants!$B$4:$E$8,4))))))</f>
        <v>0</v>
      </c>
      <c r="J19" s="67"/>
      <c r="K19" s="52">
        <f>IF(J19="",0,INT((IF(AND($A19&lt;&gt;"M",$A19&lt;&gt;"F"),0,IF($A19="M",J19*VLOOKUP($B19,'M5YrFactors'!$A$3:$F$22,1+2),IF($A19="F",J19*VLOOKUP($B19,'F5YrFactors'!$A$3:$F$74,1+2),))))*100)/100)</f>
        <v>0</v>
      </c>
      <c r="L19" s="52">
        <f>IF($A19="M",100*(INT(100*J19*VLOOKUP($B19,'M1YrFactors'!$A$3:$F$89,1+1))/100)/MOC!$B$3,IF($A19="F",100*(INT(100*J19*VLOOKUP($B19,'F1YrFactors'!$A$3:$F$89,1+1))/100)/FOC!$B$3,0))</f>
        <v>0</v>
      </c>
      <c r="M19" s="66">
        <f>(IF(J19=0,0,IF($A19="M",INT(VLOOKUP(2,MConstants!$B$4:$E$8,2)*((INT(100*((((INT(100*J19))/100)*VLOOKUP($B19,'M5YrFactors'!$A$3:$F$18,1+2)))))/100-VLOOKUP(2,MConstants!$B$4:$E$8,3))^VLOOKUP(2,MConstants!$B$4:$E$8,4)),(INT(VLOOKUP(2,FConstants!$B$4:$E$8,2)*((INT(100*((((INT(100*J19))/100)*VLOOKUP($B19,'F5YrFactors'!$A$3:$F$18,1+2)))))/100-VLOOKUP(2,FConstants!$B$4:$E$8,3))^VLOOKUP(2,FConstants!$B$4:$E$8,4))))))</f>
        <v>0</v>
      </c>
      <c r="N19" s="67"/>
      <c r="O19" s="52">
        <f>IF(N19="",0,INT((IF(AND($A19&lt;&gt;"M",$A19&lt;&gt;"F"),0,IF($A19="M",N19*VLOOKUP($B19,'M5YrFactors'!$A$3:$F$22,1+3),IF($A19="F",N19*VLOOKUP($B19,'F5YrFactors'!$A$3:$F$74,1+3),))))*100)/100)</f>
        <v>0</v>
      </c>
      <c r="P19" s="52">
        <f>IF($A19="M",100*(INT(100*N19*VLOOKUP($B19,'M1YrFactors'!$A$3:$F$89,1+3))/100)/MOC!$D$3,IF($A19="F",100*(INT(100*N19*VLOOKUP($B19,'F1YrFactors'!$A$3:$F$89,1+3))/100)/FOC!$D$3,0))</f>
        <v>0</v>
      </c>
      <c r="Q19" s="66">
        <f>(IF(N19=0,0,IF($A19="M",INT(VLOOKUP(3,MConstants!$B$4:$E$8,2)*((INT(100*((((INT(100*N19))/100)*VLOOKUP($B19,'M5YrFactors'!$A$3:$F$18,1+3)))))/100-VLOOKUP(3,MConstants!$B$4:$E$8,3))^VLOOKUP(3,MConstants!$B$4:$E$8,4)),(INT(VLOOKUP(3,FConstants!$B$4:$E$8,2)*((INT(100*((((INT(100*N19))/100)*VLOOKUP($B19,'F5YrFactors'!$A$3:$F$18,1+3)))))/100-VLOOKUP(3,FConstants!$B$4:$E$8,3))^VLOOKUP(3,FConstants!$B$4:$E$8,4))))))</f>
        <v>0</v>
      </c>
      <c r="R19" s="67"/>
      <c r="S19" s="52">
        <f>IF(R19="",0,INT((IF(AND($A19&lt;&gt;"M",$A19&lt;&gt;"F"),0,IF($A19="M",R19*VLOOKUP($B19,'M5YrFactors'!$A$3:$F$22,1+4),IF($A19="F",R19*VLOOKUP($B19,'F5YrFactors'!$A$3:$F$74,1+4),))))*100)/100)</f>
        <v>0</v>
      </c>
      <c r="T19" s="52">
        <f>IF($A19="M",100*(INT(100*R19*VLOOKUP($B19,'M1YrFactors'!$A$3:$F$89,1+4))/100)/MOC!$E$3,IF($A19="F",100*(INT(100*R19*VLOOKUP($B19,'F1YrFactors'!$A$3:$F$89,1+4))/100)/FOC!$E$3,0))</f>
        <v>0</v>
      </c>
      <c r="U19" s="66">
        <f>(IF(R19=0,0,IF($A19="M",INT(VLOOKUP(4,MConstants!$B$4:$E$8,2)*((INT(100*((((INT(100*R19))/100)*VLOOKUP($B19,'M5YrFactors'!$A$3:$F$18,1+4)))))/100-VLOOKUP(4,MConstants!$B$4:$E$8,3))^VLOOKUP(4,MConstants!$B$4:$E$8,4)),(INT(VLOOKUP(4,FConstants!$B$4:$E$8,2)*((INT(100*((((INT(100*R19))/100)*VLOOKUP($B19,'F5YrFactors'!$A$3:$F$18,1+4)))))/100-VLOOKUP(4,FConstants!$B$4:$E$8,3))^VLOOKUP(4,FConstants!$B$4:$E$8,4))))))</f>
        <v>0</v>
      </c>
      <c r="V19" s="67"/>
      <c r="W19" s="52">
        <f>IF(V19="",0,INT((IF(AND($A19&lt;&gt;"M",$A19&lt;&gt;"F"),0,IF($A19="M",V19*VLOOKUP($B19,'M5YrFactors'!$A$3:$F$22,1+5),IF($A19="F",V19*VLOOKUP($B19,'F5YrFactors'!$A$3:$F$74,1+5),))))*100)/100)</f>
        <v>0</v>
      </c>
      <c r="X19" s="52">
        <f>IF($A19="M",100*(INT(100*V19*VLOOKUP($B19,'M1YrFactors'!$A$3:$F$89,1+5))/100)/MOC!$F$3,IF($A19="F",100*(INT(100*V19*VLOOKUP($B19,'F1YrFactors'!$A$3:$F$89,1+5))/100)/FOC!$F$3,0))</f>
        <v>0</v>
      </c>
      <c r="Y19" s="66">
        <f>(IF(V19=0,0,IF($A19="M",INT(VLOOKUP(5,MConstants!$B$4:$E$8,2)*((INT(100*((((INT(100*V19))/100)*VLOOKUP($B19,'M5YrFactors'!$A$3:$F$18,1+5)))))/100-VLOOKUP(5,MConstants!$B$4:$E$8,3))^VLOOKUP(5,MConstants!$B$4:$E$8,4)),(INT(VLOOKUP(5,FConstants!$B$4:$E$8,2)*((INT(100*((((INT(100*V19))/100)*VLOOKUP($B19,'F5YrFactors'!$A$3:$F$18,1+5)))))/100-VLOOKUP(5,FConstants!$B$4:$E$8,3))^VLOOKUP(5,FConstants!$B$4:$E$8,4))))))</f>
        <v>0</v>
      </c>
      <c r="Z19" s="68">
        <v>39725</v>
      </c>
      <c r="AA19" s="64" t="s">
        <v>51</v>
      </c>
      <c r="AB19" s="69" t="s">
        <v>52</v>
      </c>
      <c r="AC19" s="70" t="s">
        <v>53</v>
      </c>
    </row>
    <row r="20" spans="1:29" ht="12.75">
      <c r="A20" s="63"/>
      <c r="B20" s="64" t="s">
        <v>3</v>
      </c>
      <c r="C20" s="65" t="s">
        <v>3</v>
      </c>
      <c r="D20" s="65" t="s">
        <v>3</v>
      </c>
      <c r="E20" s="66">
        <f t="shared" si="0"/>
        <v>0</v>
      </c>
      <c r="F20" s="67"/>
      <c r="G20" s="52">
        <f>IF(F20="",0,INT((IF(AND($A20&lt;&gt;"M",$A20&lt;&gt;"F"),0,IF($A20="M",F20*VLOOKUP($B20,'M5YrFactors'!$A$3:$F$22,1+1),IF($A20="F",F20*VLOOKUP($B20,'F5YrFactors'!$A$3:$F$74,1+1),))))*100)/100)</f>
        <v>0</v>
      </c>
      <c r="H20" s="52">
        <f>IF($A20="M",100*(INT(100*F20*VLOOKUP($B20,'M1YrFactors'!$A$3:$F$89,1+1))/100)/MOC!$B$3,IF($A20="F",100*(INT(100*F20*VLOOKUP($B20,'F1YrFactors'!$A$3:$F$89,1+1))/100)/FOC!$B$3,0))</f>
        <v>0</v>
      </c>
      <c r="I20" s="66">
        <f>(IF(F20=0,0,IF($A20="M",INT(VLOOKUP(1,MConstants!$B$4:$E$8,2)*((INT(100*((((INT(100*F20))/100)*VLOOKUP($B20,'M5YrFactors'!$A$3:$F$18,1+1)))))/100-VLOOKUP(1,MConstants!$B$4:$E$8,3))^VLOOKUP(1,MConstants!$B$4:$E$8,4)),(INT(VLOOKUP(1,FConstants!$B$4:$E$8,2)*((INT(100*((((INT(100*F20))/100)*VLOOKUP($B20,'F5YrFactors'!$A$3:$F$18,1+1)))))/100-VLOOKUP(1,FConstants!$B$4:$E$8,3))^VLOOKUP(1,FConstants!$B$4:$E$8,4))))))</f>
        <v>0</v>
      </c>
      <c r="J20" s="67"/>
      <c r="K20" s="52">
        <f>IF(J20="",0,INT((IF(AND($A20&lt;&gt;"M",$A20&lt;&gt;"F"),0,IF($A20="M",J20*VLOOKUP($B20,'M5YrFactors'!$A$3:$F$22,1+2),IF($A20="F",J20*VLOOKUP($B20,'F5YrFactors'!$A$3:$F$74,1+2),))))*100)/100)</f>
        <v>0</v>
      </c>
      <c r="L20" s="52">
        <f>IF($A20="M",100*(INT(100*J20*VLOOKUP($B20,'M1YrFactors'!$A$3:$F$89,1+1))/100)/MOC!$B$3,IF($A20="F",100*(INT(100*J20*VLOOKUP($B20,'F1YrFactors'!$A$3:$F$89,1+1))/100)/FOC!$B$3,0))</f>
        <v>0</v>
      </c>
      <c r="M20" s="66">
        <f>(IF(J20=0,0,IF($A20="M",INT(VLOOKUP(2,MConstants!$B$4:$E$8,2)*((INT(100*((((INT(100*J20))/100)*VLOOKUP($B20,'M5YrFactors'!$A$3:$F$18,1+2)))))/100-VLOOKUP(2,MConstants!$B$4:$E$8,3))^VLOOKUP(2,MConstants!$B$4:$E$8,4)),(INT(VLOOKUP(2,FConstants!$B$4:$E$8,2)*((INT(100*((((INT(100*J20))/100)*VLOOKUP($B20,'F5YrFactors'!$A$3:$F$18,1+2)))))/100-VLOOKUP(2,FConstants!$B$4:$E$8,3))^VLOOKUP(2,FConstants!$B$4:$E$8,4))))))</f>
        <v>0</v>
      </c>
      <c r="N20" s="67"/>
      <c r="O20" s="52">
        <f>IF(N20="",0,INT((IF(AND($A20&lt;&gt;"M",$A20&lt;&gt;"F"),0,IF($A20="M",N20*VLOOKUP($B20,'M5YrFactors'!$A$3:$F$22,1+3),IF($A20="F",N20*VLOOKUP($B20,'F5YrFactors'!$A$3:$F$74,1+3),))))*100)/100)</f>
        <v>0</v>
      </c>
      <c r="P20" s="52">
        <f>IF($A20="M",100*(INT(100*N20*VLOOKUP($B20,'M1YrFactors'!$A$3:$F$89,1+3))/100)/MOC!$D$3,IF($A20="F",100*(INT(100*N20*VLOOKUP($B20,'F1YrFactors'!$A$3:$F$89,1+3))/100)/FOC!$D$3,0))</f>
        <v>0</v>
      </c>
      <c r="Q20" s="66">
        <f>(IF(N20=0,0,IF($A20="M",INT(VLOOKUP(3,MConstants!$B$4:$E$8,2)*((INT(100*((((INT(100*N20))/100)*VLOOKUP($B20,'M5YrFactors'!$A$3:$F$18,1+3)))))/100-VLOOKUP(3,MConstants!$B$4:$E$8,3))^VLOOKUP(3,MConstants!$B$4:$E$8,4)),(INT(VLOOKUP(3,FConstants!$B$4:$E$8,2)*((INT(100*((((INT(100*N20))/100)*VLOOKUP($B20,'F5YrFactors'!$A$3:$F$18,1+3)))))/100-VLOOKUP(3,FConstants!$B$4:$E$8,3))^VLOOKUP(3,FConstants!$B$4:$E$8,4))))))</f>
        <v>0</v>
      </c>
      <c r="R20" s="67"/>
      <c r="S20" s="52">
        <f>IF(R20="",0,INT((IF(AND($A20&lt;&gt;"M",$A20&lt;&gt;"F"),0,IF($A20="M",R20*VLOOKUP($B20,'M5YrFactors'!$A$3:$F$22,1+4),IF($A20="F",R20*VLOOKUP($B20,'F5YrFactors'!$A$3:$F$74,1+4),))))*100)/100)</f>
        <v>0</v>
      </c>
      <c r="T20" s="52">
        <f>IF($A20="M",100*(INT(100*R20*VLOOKUP($B20,'M1YrFactors'!$A$3:$F$89,1+4))/100)/MOC!$E$3,IF($A20="F",100*(INT(100*R20*VLOOKUP($B20,'F1YrFactors'!$A$3:$F$89,1+4))/100)/FOC!$E$3,0))</f>
        <v>0</v>
      </c>
      <c r="U20" s="66">
        <f>(IF(R20=0,0,IF($A20="M",INT(VLOOKUP(4,MConstants!$B$4:$E$8,2)*((INT(100*((((INT(100*R20))/100)*VLOOKUP($B20,'M5YrFactors'!$A$3:$F$18,1+4)))))/100-VLOOKUP(4,MConstants!$B$4:$E$8,3))^VLOOKUP(4,MConstants!$B$4:$E$8,4)),(INT(VLOOKUP(4,FConstants!$B$4:$E$8,2)*((INT(100*((((INT(100*R20))/100)*VLOOKUP($B20,'F5YrFactors'!$A$3:$F$18,1+4)))))/100-VLOOKUP(4,FConstants!$B$4:$E$8,3))^VLOOKUP(4,FConstants!$B$4:$E$8,4))))))</f>
        <v>0</v>
      </c>
      <c r="V20" s="67"/>
      <c r="W20" s="52">
        <f>IF(V20="",0,INT((IF(AND($A20&lt;&gt;"M",$A20&lt;&gt;"F"),0,IF($A20="M",V20*VLOOKUP($B20,'M5YrFactors'!$A$3:$F$22,1+5),IF($A20="F",V20*VLOOKUP($B20,'F5YrFactors'!$A$3:$F$74,1+5),))))*100)/100)</f>
        <v>0</v>
      </c>
      <c r="X20" s="52">
        <f>IF($A20="M",100*(INT(100*V20*VLOOKUP($B20,'M1YrFactors'!$A$3:$F$89,1+5))/100)/MOC!$F$3,IF($A20="F",100*(INT(100*V20*VLOOKUP($B20,'F1YrFactors'!$A$3:$F$89,1+5))/100)/FOC!$F$3,0))</f>
        <v>0</v>
      </c>
      <c r="Y20" s="66">
        <f>(IF(V20=0,0,IF($A20="M",INT(VLOOKUP(5,MConstants!$B$4:$E$8,2)*((INT(100*((((INT(100*V20))/100)*VLOOKUP($B20,'M5YrFactors'!$A$3:$F$18,1+5)))))/100-VLOOKUP(5,MConstants!$B$4:$E$8,3))^VLOOKUP(5,MConstants!$B$4:$E$8,4)),(INT(VLOOKUP(5,FConstants!$B$4:$E$8,2)*((INT(100*((((INT(100*V20))/100)*VLOOKUP($B20,'F5YrFactors'!$A$3:$F$18,1+5)))))/100-VLOOKUP(5,FConstants!$B$4:$E$8,3))^VLOOKUP(5,FConstants!$B$4:$E$8,4))))))</f>
        <v>0</v>
      </c>
      <c r="Z20" s="68">
        <v>39725</v>
      </c>
      <c r="AA20" s="64" t="s">
        <v>51</v>
      </c>
      <c r="AB20" s="69" t="s">
        <v>52</v>
      </c>
      <c r="AC20" s="70" t="s">
        <v>53</v>
      </c>
    </row>
    <row r="21" spans="1:29" ht="12.75">
      <c r="A21" s="63"/>
      <c r="B21" s="64" t="s">
        <v>3</v>
      </c>
      <c r="C21" s="65" t="s">
        <v>3</v>
      </c>
      <c r="D21" s="65" t="s">
        <v>3</v>
      </c>
      <c r="E21" s="66">
        <f t="shared" si="0"/>
        <v>0</v>
      </c>
      <c r="F21" s="67"/>
      <c r="G21" s="52">
        <f>IF(F21="",0,INT((IF(AND($A21&lt;&gt;"M",$A21&lt;&gt;"F"),0,IF($A21="M",F21*VLOOKUP($B21,'M5YrFactors'!$A$3:$F$22,1+1),IF($A21="F",F21*VLOOKUP($B21,'F5YrFactors'!$A$3:$F$74,1+1),))))*100)/100)</f>
        <v>0</v>
      </c>
      <c r="H21" s="52">
        <f>IF($A21="M",100*(INT(100*F21*VLOOKUP($B21,'M1YrFactors'!$A$3:$F$89,1+1))/100)/MOC!$B$3,IF($A21="F",100*(INT(100*F21*VLOOKUP($B21,'F1YrFactors'!$A$3:$F$89,1+1))/100)/FOC!$B$3,0))</f>
        <v>0</v>
      </c>
      <c r="I21" s="66">
        <f>(IF(F21=0,0,IF($A21="M",INT(VLOOKUP(1,MConstants!$B$4:$E$8,2)*((INT(100*((((INT(100*F21))/100)*VLOOKUP($B21,'M5YrFactors'!$A$3:$F$18,1+1)))))/100-VLOOKUP(1,MConstants!$B$4:$E$8,3))^VLOOKUP(1,MConstants!$B$4:$E$8,4)),(INT(VLOOKUP(1,FConstants!$B$4:$E$8,2)*((INT(100*((((INT(100*F21))/100)*VLOOKUP($B21,'F5YrFactors'!$A$3:$F$18,1+1)))))/100-VLOOKUP(1,FConstants!$B$4:$E$8,3))^VLOOKUP(1,FConstants!$B$4:$E$8,4))))))</f>
        <v>0</v>
      </c>
      <c r="J21" s="67"/>
      <c r="K21" s="52">
        <f>IF(J21="",0,INT((IF(AND($A21&lt;&gt;"M",$A21&lt;&gt;"F"),0,IF($A21="M",J21*VLOOKUP($B21,'M5YrFactors'!$A$3:$F$22,1+2),IF($A21="F",J21*VLOOKUP($B21,'F5YrFactors'!$A$3:$F$74,1+2),))))*100)/100)</f>
        <v>0</v>
      </c>
      <c r="L21" s="52">
        <f>IF($A21="M",100*(INT(100*J21*VLOOKUP($B21,'M1YrFactors'!$A$3:$F$89,1+1))/100)/MOC!$B$3,IF($A21="F",100*(INT(100*J21*VLOOKUP($B21,'F1YrFactors'!$A$3:$F$89,1+1))/100)/FOC!$B$3,0))</f>
        <v>0</v>
      </c>
      <c r="M21" s="66">
        <f>(IF(J21=0,0,IF($A21="M",INT(VLOOKUP(2,MConstants!$B$4:$E$8,2)*((INT(100*((((INT(100*J21))/100)*VLOOKUP($B21,'M5YrFactors'!$A$3:$F$18,1+2)))))/100-VLOOKUP(2,MConstants!$B$4:$E$8,3))^VLOOKUP(2,MConstants!$B$4:$E$8,4)),(INT(VLOOKUP(2,FConstants!$B$4:$E$8,2)*((INT(100*((((INT(100*J21))/100)*VLOOKUP($B21,'F5YrFactors'!$A$3:$F$18,1+2)))))/100-VLOOKUP(2,FConstants!$B$4:$E$8,3))^VLOOKUP(2,FConstants!$B$4:$E$8,4))))))</f>
        <v>0</v>
      </c>
      <c r="N21" s="67"/>
      <c r="O21" s="52">
        <f>IF(N21="",0,INT((IF(AND($A21&lt;&gt;"M",$A21&lt;&gt;"F"),0,IF($A21="M",N21*VLOOKUP($B21,'M5YrFactors'!$A$3:$F$22,1+3),IF($A21="F",N21*VLOOKUP($B21,'F5YrFactors'!$A$3:$F$74,1+3),))))*100)/100)</f>
        <v>0</v>
      </c>
      <c r="P21" s="52">
        <f>IF($A21="M",100*(INT(100*N21*VLOOKUP($B21,'M1YrFactors'!$A$3:$F$89,1+3))/100)/MOC!$D$3,IF($A21="F",100*(INT(100*N21*VLOOKUP($B21,'F1YrFactors'!$A$3:$F$89,1+3))/100)/FOC!$D$3,0))</f>
        <v>0</v>
      </c>
      <c r="Q21" s="66">
        <f>(IF(N21=0,0,IF($A21="M",INT(VLOOKUP(3,MConstants!$B$4:$E$8,2)*((INT(100*((((INT(100*N21))/100)*VLOOKUP($B21,'M5YrFactors'!$A$3:$F$18,1+3)))))/100-VLOOKUP(3,MConstants!$B$4:$E$8,3))^VLOOKUP(3,MConstants!$B$4:$E$8,4)),(INT(VLOOKUP(3,FConstants!$B$4:$E$8,2)*((INT(100*((((INT(100*N21))/100)*VLOOKUP($B21,'F5YrFactors'!$A$3:$F$18,1+3)))))/100-VLOOKUP(3,FConstants!$B$4:$E$8,3))^VLOOKUP(3,FConstants!$B$4:$E$8,4))))))</f>
        <v>0</v>
      </c>
      <c r="R21" s="67"/>
      <c r="S21" s="52">
        <f>IF(R21="",0,INT((IF(AND($A21&lt;&gt;"M",$A21&lt;&gt;"F"),0,IF($A21="M",R21*VLOOKUP($B21,'M5YrFactors'!$A$3:$F$22,1+4),IF($A21="F",R21*VLOOKUP($B21,'F5YrFactors'!$A$3:$F$74,1+4),))))*100)/100)</f>
        <v>0</v>
      </c>
      <c r="T21" s="52">
        <f>IF($A21="M",100*(INT(100*R21*VLOOKUP($B21,'M1YrFactors'!$A$3:$F$89,1+4))/100)/MOC!$E$3,IF($A21="F",100*(INT(100*R21*VLOOKUP($B21,'F1YrFactors'!$A$3:$F$89,1+4))/100)/FOC!$E$3,0))</f>
        <v>0</v>
      </c>
      <c r="U21" s="66">
        <f>(IF(R21=0,0,IF($A21="M",INT(VLOOKUP(4,MConstants!$B$4:$E$8,2)*((INT(100*((((INT(100*R21))/100)*VLOOKUP($B21,'M5YrFactors'!$A$3:$F$18,1+4)))))/100-VLOOKUP(4,MConstants!$B$4:$E$8,3))^VLOOKUP(4,MConstants!$B$4:$E$8,4)),(INT(VLOOKUP(4,FConstants!$B$4:$E$8,2)*((INT(100*((((INT(100*R21))/100)*VLOOKUP($B21,'F5YrFactors'!$A$3:$F$18,1+4)))))/100-VLOOKUP(4,FConstants!$B$4:$E$8,3))^VLOOKUP(4,FConstants!$B$4:$E$8,4))))))</f>
        <v>0</v>
      </c>
      <c r="V21" s="67"/>
      <c r="W21" s="52">
        <f>IF(V21="",0,INT((IF(AND($A21&lt;&gt;"M",$A21&lt;&gt;"F"),0,IF($A21="M",V21*VLOOKUP($B21,'M5YrFactors'!$A$3:$F$22,1+5),IF($A21="F",V21*VLOOKUP($B21,'F5YrFactors'!$A$3:$F$74,1+5),))))*100)/100)</f>
        <v>0</v>
      </c>
      <c r="X21" s="52">
        <f>IF($A21="M",100*(INT(100*V21*VLOOKUP($B21,'M1YrFactors'!$A$3:$F$89,1+5))/100)/MOC!$F$3,IF($A21="F",100*(INT(100*V21*VLOOKUP($B21,'F1YrFactors'!$A$3:$F$89,1+5))/100)/FOC!$F$3,0))</f>
        <v>0</v>
      </c>
      <c r="Y21" s="66">
        <f>(IF(V21=0,0,IF($A21="M",INT(VLOOKUP(5,MConstants!$B$4:$E$8,2)*((INT(100*((((INT(100*V21))/100)*VLOOKUP($B21,'M5YrFactors'!$A$3:$F$18,1+5)))))/100-VLOOKUP(5,MConstants!$B$4:$E$8,3))^VLOOKUP(5,MConstants!$B$4:$E$8,4)),(INT(VLOOKUP(5,FConstants!$B$4:$E$8,2)*((INT(100*((((INT(100*V21))/100)*VLOOKUP($B21,'F5YrFactors'!$A$3:$F$18,1+5)))))/100-VLOOKUP(5,FConstants!$B$4:$E$8,3))^VLOOKUP(5,FConstants!$B$4:$E$8,4))))))</f>
        <v>0</v>
      </c>
      <c r="Z21" s="68">
        <v>39725</v>
      </c>
      <c r="AA21" s="64" t="s">
        <v>51</v>
      </c>
      <c r="AB21" s="69" t="s">
        <v>52</v>
      </c>
      <c r="AC21" s="70" t="s">
        <v>53</v>
      </c>
    </row>
    <row r="22" spans="1:29" ht="12.75">
      <c r="A22" s="63"/>
      <c r="B22" s="64" t="s">
        <v>3</v>
      </c>
      <c r="C22" s="65" t="s">
        <v>3</v>
      </c>
      <c r="D22" s="65" t="s">
        <v>3</v>
      </c>
      <c r="E22" s="66">
        <f t="shared" si="0"/>
        <v>0</v>
      </c>
      <c r="F22" s="67"/>
      <c r="G22" s="52">
        <f>IF(F22="",0,INT((IF(AND($A22&lt;&gt;"M",$A22&lt;&gt;"F"),0,IF($A22="M",F22*VLOOKUP($B22,'M5YrFactors'!$A$3:$F$22,1+1),IF($A22="F",F22*VLOOKUP($B22,'F5YrFactors'!$A$3:$F$74,1+1),))))*100)/100)</f>
        <v>0</v>
      </c>
      <c r="H22" s="52">
        <f>IF($A22="M",100*(INT(100*F22*VLOOKUP($B22,'M1YrFactors'!$A$3:$F$89,1+1))/100)/MOC!$B$3,IF($A22="F",100*(INT(100*F22*VLOOKUP($B22,'F1YrFactors'!$A$3:$F$89,1+1))/100)/FOC!$B$3,0))</f>
        <v>0</v>
      </c>
      <c r="I22" s="66">
        <f>(IF(F22=0,0,IF($A22="M",INT(VLOOKUP(1,MConstants!$B$4:$E$8,2)*((INT(100*((((INT(100*F22))/100)*VLOOKUP($B22,'M5YrFactors'!$A$3:$F$18,1+1)))))/100-VLOOKUP(1,MConstants!$B$4:$E$8,3))^VLOOKUP(1,MConstants!$B$4:$E$8,4)),(INT(VLOOKUP(1,FConstants!$B$4:$E$8,2)*((INT(100*((((INT(100*F22))/100)*VLOOKUP($B22,'F5YrFactors'!$A$3:$F$18,1+1)))))/100-VLOOKUP(1,FConstants!$B$4:$E$8,3))^VLOOKUP(1,FConstants!$B$4:$E$8,4))))))</f>
        <v>0</v>
      </c>
      <c r="J22" s="67"/>
      <c r="K22" s="52">
        <f>IF(J22="",0,INT((IF(AND($A22&lt;&gt;"M",$A22&lt;&gt;"F"),0,IF($A22="M",J22*VLOOKUP($B22,'M5YrFactors'!$A$3:$F$22,1+2),IF($A22="F",J22*VLOOKUP($B22,'F5YrFactors'!$A$3:$F$74,1+2),))))*100)/100)</f>
        <v>0</v>
      </c>
      <c r="L22" s="52">
        <f>IF($A22="M",100*(INT(100*J22*VLOOKUP($B22,'M1YrFactors'!$A$3:$F$89,1+1))/100)/MOC!$B$3,IF($A22="F",100*(INT(100*J22*VLOOKUP($B22,'F1YrFactors'!$A$3:$F$89,1+1))/100)/FOC!$B$3,0))</f>
        <v>0</v>
      </c>
      <c r="M22" s="66">
        <f>(IF(J22=0,0,IF($A22="M",INT(VLOOKUP(2,MConstants!$B$4:$E$8,2)*((INT(100*((((INT(100*J22))/100)*VLOOKUP($B22,'M5YrFactors'!$A$3:$F$18,1+2)))))/100-VLOOKUP(2,MConstants!$B$4:$E$8,3))^VLOOKUP(2,MConstants!$B$4:$E$8,4)),(INT(VLOOKUP(2,FConstants!$B$4:$E$8,2)*((INT(100*((((INT(100*J22))/100)*VLOOKUP($B22,'F5YrFactors'!$A$3:$F$18,1+2)))))/100-VLOOKUP(2,FConstants!$B$4:$E$8,3))^VLOOKUP(2,FConstants!$B$4:$E$8,4))))))</f>
        <v>0</v>
      </c>
      <c r="N22" s="67"/>
      <c r="O22" s="52">
        <f>IF(N22="",0,INT((IF(AND($A22&lt;&gt;"M",$A22&lt;&gt;"F"),0,IF($A22="M",N22*VLOOKUP($B22,'M5YrFactors'!$A$3:$F$22,1+3),IF($A22="F",N22*VLOOKUP($B22,'F5YrFactors'!$A$3:$F$74,1+3),))))*100)/100)</f>
        <v>0</v>
      </c>
      <c r="P22" s="52">
        <f>IF($A22="M",100*(INT(100*N22*VLOOKUP($B22,'M1YrFactors'!$A$3:$F$89,1+3))/100)/MOC!$D$3,IF($A22="F",100*(INT(100*N22*VLOOKUP($B22,'F1YrFactors'!$A$3:$F$89,1+3))/100)/FOC!$D$3,0))</f>
        <v>0</v>
      </c>
      <c r="Q22" s="66">
        <f>(IF(N22=0,0,IF($A22="M",INT(VLOOKUP(3,MConstants!$B$4:$E$8,2)*((INT(100*((((INT(100*N22))/100)*VLOOKUP($B22,'M5YrFactors'!$A$3:$F$18,1+3)))))/100-VLOOKUP(3,MConstants!$B$4:$E$8,3))^VLOOKUP(3,MConstants!$B$4:$E$8,4)),(INT(VLOOKUP(3,FConstants!$B$4:$E$8,2)*((INT(100*((((INT(100*N22))/100)*VLOOKUP($B22,'F5YrFactors'!$A$3:$F$18,1+3)))))/100-VLOOKUP(3,FConstants!$B$4:$E$8,3))^VLOOKUP(3,FConstants!$B$4:$E$8,4))))))</f>
        <v>0</v>
      </c>
      <c r="R22" s="67"/>
      <c r="S22" s="52">
        <f>IF(R22="",0,INT((IF(AND($A22&lt;&gt;"M",$A22&lt;&gt;"F"),0,IF($A22="M",R22*VLOOKUP($B22,'M5YrFactors'!$A$3:$F$22,1+4),IF($A22="F",R22*VLOOKUP($B22,'F5YrFactors'!$A$3:$F$74,1+4),))))*100)/100)</f>
        <v>0</v>
      </c>
      <c r="T22" s="52">
        <f>IF($A22="M",100*(INT(100*R22*VLOOKUP($B22,'M1YrFactors'!$A$3:$F$89,1+4))/100)/MOC!$E$3,IF($A22="F",100*(INT(100*R22*VLOOKUP($B22,'F1YrFactors'!$A$3:$F$89,1+4))/100)/FOC!$E$3,0))</f>
        <v>0</v>
      </c>
      <c r="U22" s="66">
        <f>(IF(R22=0,0,IF($A22="M",INT(VLOOKUP(4,MConstants!$B$4:$E$8,2)*((INT(100*((((INT(100*R22))/100)*VLOOKUP($B22,'M5YrFactors'!$A$3:$F$18,1+4)))))/100-VLOOKUP(4,MConstants!$B$4:$E$8,3))^VLOOKUP(4,MConstants!$B$4:$E$8,4)),(INT(VLOOKUP(4,FConstants!$B$4:$E$8,2)*((INT(100*((((INT(100*R22))/100)*VLOOKUP($B22,'F5YrFactors'!$A$3:$F$18,1+4)))))/100-VLOOKUP(4,FConstants!$B$4:$E$8,3))^VLOOKUP(4,FConstants!$B$4:$E$8,4))))))</f>
        <v>0</v>
      </c>
      <c r="V22" s="67"/>
      <c r="W22" s="52">
        <f>IF(V22="",0,INT((IF(AND($A22&lt;&gt;"M",$A22&lt;&gt;"F"),0,IF($A22="M",V22*VLOOKUP($B22,'M5YrFactors'!$A$3:$F$22,1+5),IF($A22="F",V22*VLOOKUP($B22,'F5YrFactors'!$A$3:$F$74,1+5),))))*100)/100)</f>
        <v>0</v>
      </c>
      <c r="X22" s="52">
        <f>IF($A22="M",100*(INT(100*V22*VLOOKUP($B22,'M1YrFactors'!$A$3:$F$89,1+5))/100)/MOC!$F$3,IF($A22="F",100*(INT(100*V22*VLOOKUP($B22,'F1YrFactors'!$A$3:$F$89,1+5))/100)/FOC!$F$3,0))</f>
        <v>0</v>
      </c>
      <c r="Y22" s="66">
        <f>(IF(V22=0,0,IF($A22="M",INT(VLOOKUP(5,MConstants!$B$4:$E$8,2)*((INT(100*((((INT(100*V22))/100)*VLOOKUP($B22,'M5YrFactors'!$A$3:$F$18,1+5)))))/100-VLOOKUP(5,MConstants!$B$4:$E$8,3))^VLOOKUP(5,MConstants!$B$4:$E$8,4)),(INT(VLOOKUP(5,FConstants!$B$4:$E$8,2)*((INT(100*((((INT(100*V22))/100)*VLOOKUP($B22,'F5YrFactors'!$A$3:$F$18,1+5)))))/100-VLOOKUP(5,FConstants!$B$4:$E$8,3))^VLOOKUP(5,FConstants!$B$4:$E$8,4))))))</f>
        <v>0</v>
      </c>
      <c r="Z22" s="68">
        <v>39725</v>
      </c>
      <c r="AA22" s="64" t="s">
        <v>51</v>
      </c>
      <c r="AB22" s="69" t="s">
        <v>52</v>
      </c>
      <c r="AC22" s="70" t="s">
        <v>53</v>
      </c>
    </row>
    <row r="23" spans="1:29" ht="12.75">
      <c r="A23" s="63"/>
      <c r="B23" s="64" t="s">
        <v>3</v>
      </c>
      <c r="C23" s="65" t="s">
        <v>3</v>
      </c>
      <c r="D23" s="65" t="s">
        <v>3</v>
      </c>
      <c r="E23" s="66">
        <f t="shared" si="0"/>
        <v>0</v>
      </c>
      <c r="F23" s="67"/>
      <c r="G23" s="52">
        <f>IF(F23="",0,INT((IF(AND($A23&lt;&gt;"M",$A23&lt;&gt;"F"),0,IF($A23="M",F23*VLOOKUP($B23,'M5YrFactors'!$A$3:$F$22,1+1),IF($A23="F",F23*VLOOKUP($B23,'F5YrFactors'!$A$3:$F$74,1+1),))))*100)/100)</f>
        <v>0</v>
      </c>
      <c r="H23" s="52">
        <f>IF($A23="M",100*(INT(100*F23*VLOOKUP($B23,'M1YrFactors'!$A$3:$F$89,1+1))/100)/MOC!$B$3,IF($A23="F",100*(INT(100*F23*VLOOKUP($B23,'F1YrFactors'!$A$3:$F$89,1+1))/100)/FOC!$B$3,0))</f>
        <v>0</v>
      </c>
      <c r="I23" s="66">
        <f>(IF(F23=0,0,IF($A23="M",INT(VLOOKUP(1,MConstants!$B$4:$E$8,2)*((INT(100*((((INT(100*F23))/100)*VLOOKUP($B23,'M5YrFactors'!$A$3:$F$18,1+1)))))/100-VLOOKUP(1,MConstants!$B$4:$E$8,3))^VLOOKUP(1,MConstants!$B$4:$E$8,4)),(INT(VLOOKUP(1,FConstants!$B$4:$E$8,2)*((INT(100*((((INT(100*F23))/100)*VLOOKUP($B23,'F5YrFactors'!$A$3:$F$18,1+1)))))/100-VLOOKUP(1,FConstants!$B$4:$E$8,3))^VLOOKUP(1,FConstants!$B$4:$E$8,4))))))</f>
        <v>0</v>
      </c>
      <c r="J23" s="67"/>
      <c r="K23" s="52">
        <f>IF(J23="",0,INT((IF(AND($A23&lt;&gt;"M",$A23&lt;&gt;"F"),0,IF($A23="M",J23*VLOOKUP($B23,'M5YrFactors'!$A$3:$F$22,1+2),IF($A23="F",J23*VLOOKUP($B23,'F5YrFactors'!$A$3:$F$74,1+2),))))*100)/100)</f>
        <v>0</v>
      </c>
      <c r="L23" s="52">
        <f>IF($A23="M",100*(INT(100*J23*VLOOKUP($B23,'M1YrFactors'!$A$3:$F$89,1+1))/100)/MOC!$B$3,IF($A23="F",100*(INT(100*J23*VLOOKUP($B23,'F1YrFactors'!$A$3:$F$89,1+1))/100)/FOC!$B$3,0))</f>
        <v>0</v>
      </c>
      <c r="M23" s="66">
        <f>(IF(J23=0,0,IF($A23="M",INT(VLOOKUP(2,MConstants!$B$4:$E$8,2)*((INT(100*((((INT(100*J23))/100)*VLOOKUP($B23,'M5YrFactors'!$A$3:$F$18,1+2)))))/100-VLOOKUP(2,MConstants!$B$4:$E$8,3))^VLOOKUP(2,MConstants!$B$4:$E$8,4)),(INT(VLOOKUP(2,FConstants!$B$4:$E$8,2)*((INT(100*((((INT(100*J23))/100)*VLOOKUP($B23,'F5YrFactors'!$A$3:$F$18,1+2)))))/100-VLOOKUP(2,FConstants!$B$4:$E$8,3))^VLOOKUP(2,FConstants!$B$4:$E$8,4))))))</f>
        <v>0</v>
      </c>
      <c r="N23" s="67"/>
      <c r="O23" s="52">
        <f>IF(N23="",0,INT((IF(AND($A23&lt;&gt;"M",$A23&lt;&gt;"F"),0,IF($A23="M",N23*VLOOKUP($B23,'M5YrFactors'!$A$3:$F$22,1+3),IF($A23="F",N23*VLOOKUP($B23,'F5YrFactors'!$A$3:$F$74,1+3),))))*100)/100)</f>
        <v>0</v>
      </c>
      <c r="P23" s="52">
        <f>IF($A23="M",100*(INT(100*N23*VLOOKUP($B23,'M1YrFactors'!$A$3:$F$89,1+3))/100)/MOC!$D$3,IF($A23="F",100*(INT(100*N23*VLOOKUP($B23,'F1YrFactors'!$A$3:$F$89,1+3))/100)/FOC!$D$3,0))</f>
        <v>0</v>
      </c>
      <c r="Q23" s="66">
        <f>(IF(N23=0,0,IF($A23="M",INT(VLOOKUP(3,MConstants!$B$4:$E$8,2)*((INT(100*((((INT(100*N23))/100)*VLOOKUP($B23,'M5YrFactors'!$A$3:$F$18,1+3)))))/100-VLOOKUP(3,MConstants!$B$4:$E$8,3))^VLOOKUP(3,MConstants!$B$4:$E$8,4)),(INT(VLOOKUP(3,FConstants!$B$4:$E$8,2)*((INT(100*((((INT(100*N23))/100)*VLOOKUP($B23,'F5YrFactors'!$A$3:$F$18,1+3)))))/100-VLOOKUP(3,FConstants!$B$4:$E$8,3))^VLOOKUP(3,FConstants!$B$4:$E$8,4))))))</f>
        <v>0</v>
      </c>
      <c r="R23" s="67"/>
      <c r="S23" s="52">
        <f>IF(R23="",0,INT((IF(AND($A23&lt;&gt;"M",$A23&lt;&gt;"F"),0,IF($A23="M",R23*VLOOKUP($B23,'M5YrFactors'!$A$3:$F$22,1+4),IF($A23="F",R23*VLOOKUP($B23,'F5YrFactors'!$A$3:$F$74,1+4),))))*100)/100)</f>
        <v>0</v>
      </c>
      <c r="T23" s="52">
        <f>IF($A23="M",100*(INT(100*R23*VLOOKUP($B23,'M1YrFactors'!$A$3:$F$89,1+4))/100)/MOC!$E$3,IF($A23="F",100*(INT(100*R23*VLOOKUP($B23,'F1YrFactors'!$A$3:$F$89,1+4))/100)/FOC!$E$3,0))</f>
        <v>0</v>
      </c>
      <c r="U23" s="66">
        <f>(IF(R23=0,0,IF($A23="M",INT(VLOOKUP(4,MConstants!$B$4:$E$8,2)*((INT(100*((((INT(100*R23))/100)*VLOOKUP($B23,'M5YrFactors'!$A$3:$F$18,1+4)))))/100-VLOOKUP(4,MConstants!$B$4:$E$8,3))^VLOOKUP(4,MConstants!$B$4:$E$8,4)),(INT(VLOOKUP(4,FConstants!$B$4:$E$8,2)*((INT(100*((((INT(100*R23))/100)*VLOOKUP($B23,'F5YrFactors'!$A$3:$F$18,1+4)))))/100-VLOOKUP(4,FConstants!$B$4:$E$8,3))^VLOOKUP(4,FConstants!$B$4:$E$8,4))))))</f>
        <v>0</v>
      </c>
      <c r="V23" s="67"/>
      <c r="W23" s="52">
        <f>IF(V23="",0,INT((IF(AND($A23&lt;&gt;"M",$A23&lt;&gt;"F"),0,IF($A23="M",V23*VLOOKUP($B23,'M5YrFactors'!$A$3:$F$22,1+5),IF($A23="F",V23*VLOOKUP($B23,'F5YrFactors'!$A$3:$F$74,1+5),))))*100)/100)</f>
        <v>0</v>
      </c>
      <c r="X23" s="52">
        <f>IF($A23="M",100*(INT(100*V23*VLOOKUP($B23,'M1YrFactors'!$A$3:$F$89,1+5))/100)/MOC!$F$3,IF($A23="F",100*(INT(100*V23*VLOOKUP($B23,'F1YrFactors'!$A$3:$F$89,1+5))/100)/FOC!$F$3,0))</f>
        <v>0</v>
      </c>
      <c r="Y23" s="66">
        <f>(IF(V23=0,0,IF($A23="M",INT(VLOOKUP(5,MConstants!$B$4:$E$8,2)*((INT(100*((((INT(100*V23))/100)*VLOOKUP($B23,'M5YrFactors'!$A$3:$F$18,1+5)))))/100-VLOOKUP(5,MConstants!$B$4:$E$8,3))^VLOOKUP(5,MConstants!$B$4:$E$8,4)),(INT(VLOOKUP(5,FConstants!$B$4:$E$8,2)*((INT(100*((((INT(100*V23))/100)*VLOOKUP($B23,'F5YrFactors'!$A$3:$F$18,1+5)))))/100-VLOOKUP(5,FConstants!$B$4:$E$8,3))^VLOOKUP(5,FConstants!$B$4:$E$8,4))))))</f>
        <v>0</v>
      </c>
      <c r="Z23" s="68">
        <v>39725</v>
      </c>
      <c r="AA23" s="64" t="s">
        <v>51</v>
      </c>
      <c r="AB23" s="69" t="s">
        <v>52</v>
      </c>
      <c r="AC23" s="70" t="s">
        <v>53</v>
      </c>
    </row>
    <row r="24" spans="1:29" ht="12.75">
      <c r="A24" s="63"/>
      <c r="B24" s="64" t="s">
        <v>3</v>
      </c>
      <c r="C24" s="65" t="s">
        <v>3</v>
      </c>
      <c r="D24" s="65" t="s">
        <v>3</v>
      </c>
      <c r="E24" s="66">
        <f t="shared" si="0"/>
        <v>0</v>
      </c>
      <c r="F24" s="67"/>
      <c r="G24" s="52">
        <f>IF(F24="",0,INT((IF(AND($A24&lt;&gt;"M",$A24&lt;&gt;"F"),0,IF($A24="M",F24*VLOOKUP($B24,'M5YrFactors'!$A$3:$F$22,1+1),IF($A24="F",F24*VLOOKUP($B24,'F5YrFactors'!$A$3:$F$74,1+1),))))*100)/100)</f>
        <v>0</v>
      </c>
      <c r="H24" s="52">
        <f>IF($A24="M",100*(INT(100*F24*VLOOKUP($B24,'M1YrFactors'!$A$3:$F$89,1+1))/100)/MOC!$B$3,IF($A24="F",100*(INT(100*F24*VLOOKUP($B24,'F1YrFactors'!$A$3:$F$89,1+1))/100)/FOC!$B$3,0))</f>
        <v>0</v>
      </c>
      <c r="I24" s="66">
        <f>(IF(F24=0,0,IF($A24="M",INT(VLOOKUP(1,MConstants!$B$4:$E$8,2)*((INT(100*((((INT(100*F24))/100)*VLOOKUP($B24,'M5YrFactors'!$A$3:$F$18,1+1)))))/100-VLOOKUP(1,MConstants!$B$4:$E$8,3))^VLOOKUP(1,MConstants!$B$4:$E$8,4)),(INT(VLOOKUP(1,FConstants!$B$4:$E$8,2)*((INT(100*((((INT(100*F24))/100)*VLOOKUP($B24,'F5YrFactors'!$A$3:$F$18,1+1)))))/100-VLOOKUP(1,FConstants!$B$4:$E$8,3))^VLOOKUP(1,FConstants!$B$4:$E$8,4))))))</f>
        <v>0</v>
      </c>
      <c r="J24" s="67"/>
      <c r="K24" s="52">
        <f>IF(J24="",0,INT((IF(AND($A24&lt;&gt;"M",$A24&lt;&gt;"F"),0,IF($A24="M",J24*VLOOKUP($B24,'M5YrFactors'!$A$3:$F$22,1+2),IF($A24="F",J24*VLOOKUP($B24,'F5YrFactors'!$A$3:$F$74,1+2),))))*100)/100)</f>
        <v>0</v>
      </c>
      <c r="L24" s="52">
        <f>IF($A24="M",100*(INT(100*J24*VLOOKUP($B24,'M1YrFactors'!$A$3:$F$89,1+1))/100)/MOC!$B$3,IF($A24="F",100*(INT(100*J24*VLOOKUP($B24,'F1YrFactors'!$A$3:$F$89,1+1))/100)/FOC!$B$3,0))</f>
        <v>0</v>
      </c>
      <c r="M24" s="66">
        <f>(IF(J24=0,0,IF($A24="M",INT(VLOOKUP(2,MConstants!$B$4:$E$8,2)*((INT(100*((((INT(100*J24))/100)*VLOOKUP($B24,'M5YrFactors'!$A$3:$F$18,1+2)))))/100-VLOOKUP(2,MConstants!$B$4:$E$8,3))^VLOOKUP(2,MConstants!$B$4:$E$8,4)),(INT(VLOOKUP(2,FConstants!$B$4:$E$8,2)*((INT(100*((((INT(100*J24))/100)*VLOOKUP($B24,'F5YrFactors'!$A$3:$F$18,1+2)))))/100-VLOOKUP(2,FConstants!$B$4:$E$8,3))^VLOOKUP(2,FConstants!$B$4:$E$8,4))))))</f>
        <v>0</v>
      </c>
      <c r="N24" s="67"/>
      <c r="O24" s="52">
        <f>IF(N24="",0,INT((IF(AND($A24&lt;&gt;"M",$A24&lt;&gt;"F"),0,IF($A24="M",N24*VLOOKUP($B24,'M5YrFactors'!$A$3:$F$22,1+3),IF($A24="F",N24*VLOOKUP($B24,'F5YrFactors'!$A$3:$F$74,1+3),))))*100)/100)</f>
        <v>0</v>
      </c>
      <c r="P24" s="52">
        <f>IF($A24="M",100*(INT(100*N24*VLOOKUP($B24,'M1YrFactors'!$A$3:$F$89,1+3))/100)/MOC!$D$3,IF($A24="F",100*(INT(100*N24*VLOOKUP($B24,'F1YrFactors'!$A$3:$F$89,1+3))/100)/FOC!$D$3,0))</f>
        <v>0</v>
      </c>
      <c r="Q24" s="66">
        <f>(IF(N24=0,0,IF($A24="M",INT(VLOOKUP(3,MConstants!$B$4:$E$8,2)*((INT(100*((((INT(100*N24))/100)*VLOOKUP($B24,'M5YrFactors'!$A$3:$F$18,1+3)))))/100-VLOOKUP(3,MConstants!$B$4:$E$8,3))^VLOOKUP(3,MConstants!$B$4:$E$8,4)),(INT(VLOOKUP(3,FConstants!$B$4:$E$8,2)*((INT(100*((((INT(100*N24))/100)*VLOOKUP($B24,'F5YrFactors'!$A$3:$F$18,1+3)))))/100-VLOOKUP(3,FConstants!$B$4:$E$8,3))^VLOOKUP(3,FConstants!$B$4:$E$8,4))))))</f>
        <v>0</v>
      </c>
      <c r="R24" s="67"/>
      <c r="S24" s="52">
        <f>IF(R24="",0,INT((IF(AND($A24&lt;&gt;"M",$A24&lt;&gt;"F"),0,IF($A24="M",R24*VLOOKUP($B24,'M5YrFactors'!$A$3:$F$22,1+4),IF($A24="F",R24*VLOOKUP($B24,'F5YrFactors'!$A$3:$F$74,1+4),))))*100)/100)</f>
        <v>0</v>
      </c>
      <c r="T24" s="52">
        <f>IF($A24="M",100*(INT(100*R24*VLOOKUP($B24,'M1YrFactors'!$A$3:$F$89,1+4))/100)/MOC!$E$3,IF($A24="F",100*(INT(100*R24*VLOOKUP($B24,'F1YrFactors'!$A$3:$F$89,1+4))/100)/FOC!$E$3,0))</f>
        <v>0</v>
      </c>
      <c r="U24" s="66">
        <f>(IF(R24=0,0,IF($A24="M",INT(VLOOKUP(4,MConstants!$B$4:$E$8,2)*((INT(100*((((INT(100*R24))/100)*VLOOKUP($B24,'M5YrFactors'!$A$3:$F$18,1+4)))))/100-VLOOKUP(4,MConstants!$B$4:$E$8,3))^VLOOKUP(4,MConstants!$B$4:$E$8,4)),(INT(VLOOKUP(4,FConstants!$B$4:$E$8,2)*((INT(100*((((INT(100*R24))/100)*VLOOKUP($B24,'F5YrFactors'!$A$3:$F$18,1+4)))))/100-VLOOKUP(4,FConstants!$B$4:$E$8,3))^VLOOKUP(4,FConstants!$B$4:$E$8,4))))))</f>
        <v>0</v>
      </c>
      <c r="V24" s="67"/>
      <c r="W24" s="52">
        <f>IF(V24="",0,INT((IF(AND($A24&lt;&gt;"M",$A24&lt;&gt;"F"),0,IF($A24="M",V24*VLOOKUP($B24,'M5YrFactors'!$A$3:$F$22,1+5),IF($A24="F",V24*VLOOKUP($B24,'F5YrFactors'!$A$3:$F$74,1+5),))))*100)/100)</f>
        <v>0</v>
      </c>
      <c r="X24" s="52">
        <f>IF($A24="M",100*(INT(100*V24*VLOOKUP($B24,'M1YrFactors'!$A$3:$F$89,1+5))/100)/MOC!$F$3,IF($A24="F",100*(INT(100*V24*VLOOKUP($B24,'F1YrFactors'!$A$3:$F$89,1+5))/100)/FOC!$F$3,0))</f>
        <v>0</v>
      </c>
      <c r="Y24" s="66">
        <f>(IF(V24=0,0,IF($A24="M",INT(VLOOKUP(5,MConstants!$B$4:$E$8,2)*((INT(100*((((INT(100*V24))/100)*VLOOKUP($B24,'M5YrFactors'!$A$3:$F$18,1+5)))))/100-VLOOKUP(5,MConstants!$B$4:$E$8,3))^VLOOKUP(5,MConstants!$B$4:$E$8,4)),(INT(VLOOKUP(5,FConstants!$B$4:$E$8,2)*((INT(100*((((INT(100*V24))/100)*VLOOKUP($B24,'F5YrFactors'!$A$3:$F$18,1+5)))))/100-VLOOKUP(5,FConstants!$B$4:$E$8,3))^VLOOKUP(5,FConstants!$B$4:$E$8,4))))))</f>
        <v>0</v>
      </c>
      <c r="Z24" s="68">
        <v>39725</v>
      </c>
      <c r="AA24" s="64" t="s">
        <v>51</v>
      </c>
      <c r="AB24" s="69" t="s">
        <v>52</v>
      </c>
      <c r="AC24" s="70" t="s">
        <v>53</v>
      </c>
    </row>
    <row r="25" spans="1:29" ht="12.75">
      <c r="A25" s="63"/>
      <c r="B25" s="64" t="s">
        <v>3</v>
      </c>
      <c r="C25" s="65" t="s">
        <v>3</v>
      </c>
      <c r="D25" s="65" t="s">
        <v>3</v>
      </c>
      <c r="E25" s="66">
        <f t="shared" si="0"/>
        <v>0</v>
      </c>
      <c r="F25" s="67"/>
      <c r="G25" s="52">
        <f>IF(F25="",0,INT((IF(AND($A25&lt;&gt;"M",$A25&lt;&gt;"F"),0,IF($A25="M",F25*VLOOKUP($B25,'M5YrFactors'!$A$3:$F$22,1+1),IF($A25="F",F25*VLOOKUP($B25,'F5YrFactors'!$A$3:$F$74,1+1),))))*100)/100)</f>
        <v>0</v>
      </c>
      <c r="H25" s="52">
        <f>IF($A25="M",100*(INT(100*F25*VLOOKUP($B25,'M1YrFactors'!$A$3:$F$89,1+1))/100)/MOC!$B$3,IF($A25="F",100*(INT(100*F25*VLOOKUP($B25,'F1YrFactors'!$A$3:$F$89,1+1))/100)/FOC!$B$3,0))</f>
        <v>0</v>
      </c>
      <c r="I25" s="66">
        <f>(IF(F25=0,0,IF($A25="M",INT(VLOOKUP(1,MConstants!$B$4:$E$8,2)*((INT(100*((((INT(100*F25))/100)*VLOOKUP($B25,'M5YrFactors'!$A$3:$F$18,1+1)))))/100-VLOOKUP(1,MConstants!$B$4:$E$8,3))^VLOOKUP(1,MConstants!$B$4:$E$8,4)),(INT(VLOOKUP(1,FConstants!$B$4:$E$8,2)*((INT(100*((((INT(100*F25))/100)*VLOOKUP($B25,'F5YrFactors'!$A$3:$F$18,1+1)))))/100-VLOOKUP(1,FConstants!$B$4:$E$8,3))^VLOOKUP(1,FConstants!$B$4:$E$8,4))))))</f>
        <v>0</v>
      </c>
      <c r="J25" s="67"/>
      <c r="K25" s="52">
        <f>IF(J25="",0,INT((IF(AND($A25&lt;&gt;"M",$A25&lt;&gt;"F"),0,IF($A25="M",J25*VLOOKUP($B25,'M5YrFactors'!$A$3:$F$22,1+2),IF($A25="F",J25*VLOOKUP($B25,'F5YrFactors'!$A$3:$F$74,1+2),))))*100)/100)</f>
        <v>0</v>
      </c>
      <c r="L25" s="52">
        <f>IF($A25="M",100*(INT(100*J25*VLOOKUP($B25,'M1YrFactors'!$A$3:$F$89,1+1))/100)/MOC!$B$3,IF($A25="F",100*(INT(100*J25*VLOOKUP($B25,'F1YrFactors'!$A$3:$F$89,1+1))/100)/FOC!$B$3,0))</f>
        <v>0</v>
      </c>
      <c r="M25" s="66">
        <f>(IF(J25=0,0,IF($A25="M",INT(VLOOKUP(2,MConstants!$B$4:$E$8,2)*((INT(100*((((INT(100*J25))/100)*VLOOKUP($B25,'M5YrFactors'!$A$3:$F$18,1+2)))))/100-VLOOKUP(2,MConstants!$B$4:$E$8,3))^VLOOKUP(2,MConstants!$B$4:$E$8,4)),(INT(VLOOKUP(2,FConstants!$B$4:$E$8,2)*((INT(100*((((INT(100*J25))/100)*VLOOKUP($B25,'F5YrFactors'!$A$3:$F$18,1+2)))))/100-VLOOKUP(2,FConstants!$B$4:$E$8,3))^VLOOKUP(2,FConstants!$B$4:$E$8,4))))))</f>
        <v>0</v>
      </c>
      <c r="N25" s="67"/>
      <c r="O25" s="52">
        <f>IF(N25="",0,INT((IF(AND($A25&lt;&gt;"M",$A25&lt;&gt;"F"),0,IF($A25="M",N25*VLOOKUP($B25,'M5YrFactors'!$A$3:$F$22,1+3),IF($A25="F",N25*VLOOKUP($B25,'F5YrFactors'!$A$3:$F$74,1+3),))))*100)/100)</f>
        <v>0</v>
      </c>
      <c r="P25" s="52">
        <f>IF($A25="M",100*(INT(100*N25*VLOOKUP($B25,'M1YrFactors'!$A$3:$F$89,1+3))/100)/MOC!$D$3,IF($A25="F",100*(INT(100*N25*VLOOKUP($B25,'F1YrFactors'!$A$3:$F$89,1+3))/100)/FOC!$D$3,0))</f>
        <v>0</v>
      </c>
      <c r="Q25" s="66">
        <f>(IF(N25=0,0,IF($A25="M",INT(VLOOKUP(3,MConstants!$B$4:$E$8,2)*((INT(100*((((INT(100*N25))/100)*VLOOKUP($B25,'M5YrFactors'!$A$3:$F$18,1+3)))))/100-VLOOKUP(3,MConstants!$B$4:$E$8,3))^VLOOKUP(3,MConstants!$B$4:$E$8,4)),(INT(VLOOKUP(3,FConstants!$B$4:$E$8,2)*((INT(100*((((INT(100*N25))/100)*VLOOKUP($B25,'F5YrFactors'!$A$3:$F$18,1+3)))))/100-VLOOKUP(3,FConstants!$B$4:$E$8,3))^VLOOKUP(3,FConstants!$B$4:$E$8,4))))))</f>
        <v>0</v>
      </c>
      <c r="R25" s="67"/>
      <c r="S25" s="52">
        <f>IF(R25="",0,INT((IF(AND($A25&lt;&gt;"M",$A25&lt;&gt;"F"),0,IF($A25="M",R25*VLOOKUP($B25,'M5YrFactors'!$A$3:$F$22,1+4),IF($A25="F",R25*VLOOKUP($B25,'F5YrFactors'!$A$3:$F$74,1+4),))))*100)/100)</f>
        <v>0</v>
      </c>
      <c r="T25" s="52">
        <f>IF($A25="M",100*(INT(100*R25*VLOOKUP($B25,'M1YrFactors'!$A$3:$F$89,1+4))/100)/MOC!$E$3,IF($A25="F",100*(INT(100*R25*VLOOKUP($B25,'F1YrFactors'!$A$3:$F$89,1+4))/100)/FOC!$E$3,0))</f>
        <v>0</v>
      </c>
      <c r="U25" s="66">
        <f>(IF(R25=0,0,IF($A25="M",INT(VLOOKUP(4,MConstants!$B$4:$E$8,2)*((INT(100*((((INT(100*R25))/100)*VLOOKUP($B25,'M5YrFactors'!$A$3:$F$18,1+4)))))/100-VLOOKUP(4,MConstants!$B$4:$E$8,3))^VLOOKUP(4,MConstants!$B$4:$E$8,4)),(INT(VLOOKUP(4,FConstants!$B$4:$E$8,2)*((INT(100*((((INT(100*R25))/100)*VLOOKUP($B25,'F5YrFactors'!$A$3:$F$18,1+4)))))/100-VLOOKUP(4,FConstants!$B$4:$E$8,3))^VLOOKUP(4,FConstants!$B$4:$E$8,4))))))</f>
        <v>0</v>
      </c>
      <c r="V25" s="67"/>
      <c r="W25" s="52">
        <f>IF(V25="",0,INT((IF(AND($A25&lt;&gt;"M",$A25&lt;&gt;"F"),0,IF($A25="M",V25*VLOOKUP($B25,'M5YrFactors'!$A$3:$F$22,1+5),IF($A25="F",V25*VLOOKUP($B25,'F5YrFactors'!$A$3:$F$74,1+5),))))*100)/100)</f>
        <v>0</v>
      </c>
      <c r="X25" s="52">
        <f>IF($A25="M",100*(INT(100*V25*VLOOKUP($B25,'M1YrFactors'!$A$3:$F$89,1+5))/100)/MOC!$F$3,IF($A25="F",100*(INT(100*V25*VLOOKUP($B25,'F1YrFactors'!$A$3:$F$89,1+5))/100)/FOC!$F$3,0))</f>
        <v>0</v>
      </c>
      <c r="Y25" s="66">
        <f>(IF(V25=0,0,IF($A25="M",INT(VLOOKUP(5,MConstants!$B$4:$E$8,2)*((INT(100*((((INT(100*V25))/100)*VLOOKUP($B25,'M5YrFactors'!$A$3:$F$18,1+5)))))/100-VLOOKUP(5,MConstants!$B$4:$E$8,3))^VLOOKUP(5,MConstants!$B$4:$E$8,4)),(INT(VLOOKUP(5,FConstants!$B$4:$E$8,2)*((INT(100*((((INT(100*V25))/100)*VLOOKUP($B25,'F5YrFactors'!$A$3:$F$18,1+5)))))/100-VLOOKUP(5,FConstants!$B$4:$E$8,3))^VLOOKUP(5,FConstants!$B$4:$E$8,4))))))</f>
        <v>0</v>
      </c>
      <c r="Z25" s="68">
        <v>39725</v>
      </c>
      <c r="AA25" s="64" t="s">
        <v>51</v>
      </c>
      <c r="AB25" s="69" t="s">
        <v>52</v>
      </c>
      <c r="AC25" s="70" t="s">
        <v>53</v>
      </c>
    </row>
    <row r="26" spans="1:29" ht="12.75">
      <c r="A26" s="63"/>
      <c r="B26" s="64" t="s">
        <v>3</v>
      </c>
      <c r="C26" s="65" t="s">
        <v>3</v>
      </c>
      <c r="D26" s="65" t="s">
        <v>3</v>
      </c>
      <c r="E26" s="66">
        <f t="shared" si="0"/>
        <v>0</v>
      </c>
      <c r="F26" s="67"/>
      <c r="G26" s="52">
        <f>IF(F26="",0,INT((IF(AND($A26&lt;&gt;"M",$A26&lt;&gt;"F"),0,IF($A26="M",F26*VLOOKUP($B26,'M5YrFactors'!$A$3:$F$22,1+1),IF($A26="F",F26*VLOOKUP($B26,'F5YrFactors'!$A$3:$F$74,1+1),))))*100)/100)</f>
        <v>0</v>
      </c>
      <c r="H26" s="52">
        <f>IF($A26="M",100*(INT(100*F26*VLOOKUP($B26,'M1YrFactors'!$A$3:$F$89,1+1))/100)/MOC!$B$3,IF($A26="F",100*(INT(100*F26*VLOOKUP($B26,'F1YrFactors'!$A$3:$F$89,1+1))/100)/FOC!$B$3,0))</f>
        <v>0</v>
      </c>
      <c r="I26" s="66">
        <f>(IF(F26=0,0,IF($A26="M",INT(VLOOKUP(1,MConstants!$B$4:$E$8,2)*((INT(100*((((INT(100*F26))/100)*VLOOKUP($B26,'M5YrFactors'!$A$3:$F$18,1+1)))))/100-VLOOKUP(1,MConstants!$B$4:$E$8,3))^VLOOKUP(1,MConstants!$B$4:$E$8,4)),(INT(VLOOKUP(1,FConstants!$B$4:$E$8,2)*((INT(100*((((INT(100*F26))/100)*VLOOKUP($B26,'F5YrFactors'!$A$3:$F$18,1+1)))))/100-VLOOKUP(1,FConstants!$B$4:$E$8,3))^VLOOKUP(1,FConstants!$B$4:$E$8,4))))))</f>
        <v>0</v>
      </c>
      <c r="J26" s="67"/>
      <c r="K26" s="52">
        <f>IF(J26="",0,INT((IF(AND($A26&lt;&gt;"M",$A26&lt;&gt;"F"),0,IF($A26="M",J26*VLOOKUP($B26,'M5YrFactors'!$A$3:$F$22,1+2),IF($A26="F",J26*VLOOKUP($B26,'F5YrFactors'!$A$3:$F$74,1+2),))))*100)/100)</f>
        <v>0</v>
      </c>
      <c r="L26" s="52">
        <f>IF($A26="M",100*(INT(100*J26*VLOOKUP($B26,'M1YrFactors'!$A$3:$F$89,1+1))/100)/MOC!$B$3,IF($A26="F",100*(INT(100*J26*VLOOKUP($B26,'F1YrFactors'!$A$3:$F$89,1+1))/100)/FOC!$B$3,0))</f>
        <v>0</v>
      </c>
      <c r="M26" s="66">
        <f>(IF(J26=0,0,IF($A26="M",INT(VLOOKUP(2,MConstants!$B$4:$E$8,2)*((INT(100*((((INT(100*J26))/100)*VLOOKUP($B26,'M5YrFactors'!$A$3:$F$18,1+2)))))/100-VLOOKUP(2,MConstants!$B$4:$E$8,3))^VLOOKUP(2,MConstants!$B$4:$E$8,4)),(INT(VLOOKUP(2,FConstants!$B$4:$E$8,2)*((INT(100*((((INT(100*J26))/100)*VLOOKUP($B26,'F5YrFactors'!$A$3:$F$18,1+2)))))/100-VLOOKUP(2,FConstants!$B$4:$E$8,3))^VLOOKUP(2,FConstants!$B$4:$E$8,4))))))</f>
        <v>0</v>
      </c>
      <c r="N26" s="67"/>
      <c r="O26" s="52">
        <f>IF(N26="",0,INT((IF(AND($A26&lt;&gt;"M",$A26&lt;&gt;"F"),0,IF($A26="M",N26*VLOOKUP($B26,'M5YrFactors'!$A$3:$F$22,1+3),IF($A26="F",N26*VLOOKUP($B26,'F5YrFactors'!$A$3:$F$74,1+3),))))*100)/100)</f>
        <v>0</v>
      </c>
      <c r="P26" s="52">
        <f>IF($A26="M",100*(INT(100*N26*VLOOKUP($B26,'M1YrFactors'!$A$3:$F$89,1+3))/100)/MOC!$D$3,IF($A26="F",100*(INT(100*N26*VLOOKUP($B26,'F1YrFactors'!$A$3:$F$89,1+3))/100)/FOC!$D$3,0))</f>
        <v>0</v>
      </c>
      <c r="Q26" s="66">
        <f>(IF(N26=0,0,IF($A26="M",INT(VLOOKUP(3,MConstants!$B$4:$E$8,2)*((INT(100*((((INT(100*N26))/100)*VLOOKUP($B26,'M5YrFactors'!$A$3:$F$18,1+3)))))/100-VLOOKUP(3,MConstants!$B$4:$E$8,3))^VLOOKUP(3,MConstants!$B$4:$E$8,4)),(INT(VLOOKUP(3,FConstants!$B$4:$E$8,2)*((INT(100*((((INT(100*N26))/100)*VLOOKUP($B26,'F5YrFactors'!$A$3:$F$18,1+3)))))/100-VLOOKUP(3,FConstants!$B$4:$E$8,3))^VLOOKUP(3,FConstants!$B$4:$E$8,4))))))</f>
        <v>0</v>
      </c>
      <c r="R26" s="67"/>
      <c r="S26" s="52">
        <f>IF(R26="",0,INT((IF(AND($A26&lt;&gt;"M",$A26&lt;&gt;"F"),0,IF($A26="M",R26*VLOOKUP($B26,'M5YrFactors'!$A$3:$F$22,1+4),IF($A26="F",R26*VLOOKUP($B26,'F5YrFactors'!$A$3:$F$74,1+4),))))*100)/100)</f>
        <v>0</v>
      </c>
      <c r="T26" s="52">
        <f>IF($A26="M",100*(INT(100*R26*VLOOKUP($B26,'M1YrFactors'!$A$3:$F$89,1+4))/100)/MOC!$E$3,IF($A26="F",100*(INT(100*R26*VLOOKUP($B26,'F1YrFactors'!$A$3:$F$89,1+4))/100)/FOC!$E$3,0))</f>
        <v>0</v>
      </c>
      <c r="U26" s="66">
        <f>(IF(R26=0,0,IF($A26="M",INT(VLOOKUP(4,MConstants!$B$4:$E$8,2)*((INT(100*((((INT(100*R26))/100)*VLOOKUP($B26,'M5YrFactors'!$A$3:$F$18,1+4)))))/100-VLOOKUP(4,MConstants!$B$4:$E$8,3))^VLOOKUP(4,MConstants!$B$4:$E$8,4)),(INT(VLOOKUP(4,FConstants!$B$4:$E$8,2)*((INT(100*((((INT(100*R26))/100)*VLOOKUP($B26,'F5YrFactors'!$A$3:$F$18,1+4)))))/100-VLOOKUP(4,FConstants!$B$4:$E$8,3))^VLOOKUP(4,FConstants!$B$4:$E$8,4))))))</f>
        <v>0</v>
      </c>
      <c r="V26" s="67"/>
      <c r="W26" s="52">
        <f>IF(V26="",0,INT((IF(AND($A26&lt;&gt;"M",$A26&lt;&gt;"F"),0,IF($A26="M",V26*VLOOKUP($B26,'M5YrFactors'!$A$3:$F$22,1+5),IF($A26="F",V26*VLOOKUP($B26,'F5YrFactors'!$A$3:$F$74,1+5),))))*100)/100)</f>
        <v>0</v>
      </c>
      <c r="X26" s="52">
        <f>IF($A26="M",100*(INT(100*V26*VLOOKUP($B26,'M1YrFactors'!$A$3:$F$89,1+5))/100)/MOC!$F$3,IF($A26="F",100*(INT(100*V26*VLOOKUP($B26,'F1YrFactors'!$A$3:$F$89,1+5))/100)/FOC!$F$3,0))</f>
        <v>0</v>
      </c>
      <c r="Y26" s="66">
        <f>(IF(V26=0,0,IF($A26="M",INT(VLOOKUP(5,MConstants!$B$4:$E$8,2)*((INT(100*((((INT(100*V26))/100)*VLOOKUP($B26,'M5YrFactors'!$A$3:$F$18,1+5)))))/100-VLOOKUP(5,MConstants!$B$4:$E$8,3))^VLOOKUP(5,MConstants!$B$4:$E$8,4)),(INT(VLOOKUP(5,FConstants!$B$4:$E$8,2)*((INT(100*((((INT(100*V26))/100)*VLOOKUP($B26,'F5YrFactors'!$A$3:$F$18,1+5)))))/100-VLOOKUP(5,FConstants!$B$4:$E$8,3))^VLOOKUP(5,FConstants!$B$4:$E$8,4))))))</f>
        <v>0</v>
      </c>
      <c r="Z26" s="68" t="s">
        <v>3</v>
      </c>
      <c r="AA26" s="64" t="s">
        <v>3</v>
      </c>
      <c r="AB26" s="69" t="s">
        <v>3</v>
      </c>
      <c r="AC26" s="70" t="s">
        <v>3</v>
      </c>
    </row>
    <row r="27" spans="1:29" ht="12.75">
      <c r="A27" s="63"/>
      <c r="B27" s="64" t="s">
        <v>3</v>
      </c>
      <c r="C27" s="65" t="s">
        <v>3</v>
      </c>
      <c r="D27" s="65" t="s">
        <v>3</v>
      </c>
      <c r="E27" s="66">
        <f t="shared" si="0"/>
        <v>0</v>
      </c>
      <c r="F27" s="67"/>
      <c r="G27" s="52">
        <f>IF(F27="",0,INT((IF(AND($A27&lt;&gt;"M",$A27&lt;&gt;"F"),0,IF($A27="M",F27*VLOOKUP($B27,'M5YrFactors'!$A$3:$F$22,1+1),IF($A27="F",F27*VLOOKUP($B27,'F5YrFactors'!$A$3:$F$74,1+1),))))*100)/100)</f>
        <v>0</v>
      </c>
      <c r="H27" s="52">
        <f>IF($A27="M",100*(INT(100*F27*VLOOKUP($B27,'M1YrFactors'!$A$3:$F$89,1+1))/100)/MOC!$B$3,IF($A27="F",100*(INT(100*F27*VLOOKUP($B27,'F1YrFactors'!$A$3:$F$89,1+1))/100)/FOC!$B$3,0))</f>
        <v>0</v>
      </c>
      <c r="I27" s="66">
        <f>(IF(F27=0,0,IF($A27="M",INT(VLOOKUP(1,MConstants!$B$4:$E$8,2)*((INT(100*((((INT(100*F27))/100)*VLOOKUP($B27,'M5YrFactors'!$A$3:$F$18,1+1)))))/100-VLOOKUP(1,MConstants!$B$4:$E$8,3))^VLOOKUP(1,MConstants!$B$4:$E$8,4)),(INT(VLOOKUP(1,FConstants!$B$4:$E$8,2)*((INT(100*((((INT(100*F27))/100)*VLOOKUP($B27,'F5YrFactors'!$A$3:$F$18,1+1)))))/100-VLOOKUP(1,FConstants!$B$4:$E$8,3))^VLOOKUP(1,FConstants!$B$4:$E$8,4))))))</f>
        <v>0</v>
      </c>
      <c r="J27" s="67"/>
      <c r="K27" s="52">
        <f>IF(J27="",0,INT((IF(AND($A27&lt;&gt;"M",$A27&lt;&gt;"F"),0,IF($A27="M",J27*VLOOKUP($B27,'M5YrFactors'!$A$3:$F$22,1+2),IF($A27="F",J27*VLOOKUP($B27,'F5YrFactors'!$A$3:$F$74,1+2),))))*100)/100)</f>
        <v>0</v>
      </c>
      <c r="L27" s="52">
        <f>IF($A27="M",100*(INT(100*J27*VLOOKUP($B27,'M1YrFactors'!$A$3:$F$89,1+1))/100)/MOC!$B$3,IF($A27="F",100*(INT(100*J27*VLOOKUP($B27,'F1YrFactors'!$A$3:$F$89,1+1))/100)/FOC!$B$3,0))</f>
        <v>0</v>
      </c>
      <c r="M27" s="66">
        <f>(IF(J27=0,0,IF($A27="M",INT(VLOOKUP(2,MConstants!$B$4:$E$8,2)*((INT(100*((((INT(100*J27))/100)*VLOOKUP($B27,'M5YrFactors'!$A$3:$F$18,1+2)))))/100-VLOOKUP(2,MConstants!$B$4:$E$8,3))^VLOOKUP(2,MConstants!$B$4:$E$8,4)),(INT(VLOOKUP(2,FConstants!$B$4:$E$8,2)*((INT(100*((((INT(100*J27))/100)*VLOOKUP($B27,'F5YrFactors'!$A$3:$F$18,1+2)))))/100-VLOOKUP(2,FConstants!$B$4:$E$8,3))^VLOOKUP(2,FConstants!$B$4:$E$8,4))))))</f>
        <v>0</v>
      </c>
      <c r="N27" s="67"/>
      <c r="O27" s="52">
        <f>IF(N27="",0,INT((IF(AND($A27&lt;&gt;"M",$A27&lt;&gt;"F"),0,IF($A27="M",N27*VLOOKUP($B27,'M5YrFactors'!$A$3:$F$22,1+3),IF($A27="F",N27*VLOOKUP($B27,'F5YrFactors'!$A$3:$F$74,1+3),))))*100)/100)</f>
        <v>0</v>
      </c>
      <c r="P27" s="52">
        <f>IF($A27="M",100*(INT(100*N27*VLOOKUP($B27,'M1YrFactors'!$A$3:$F$89,1+3))/100)/MOC!$D$3,IF($A27="F",100*(INT(100*N27*VLOOKUP($B27,'F1YrFactors'!$A$3:$F$89,1+3))/100)/FOC!$D$3,0))</f>
        <v>0</v>
      </c>
      <c r="Q27" s="66">
        <f>(IF(N27=0,0,IF($A27="M",INT(VLOOKUP(3,MConstants!$B$4:$E$8,2)*((INT(100*((((INT(100*N27))/100)*VLOOKUP($B27,'M5YrFactors'!$A$3:$F$18,1+3)))))/100-VLOOKUP(3,MConstants!$B$4:$E$8,3))^VLOOKUP(3,MConstants!$B$4:$E$8,4)),(INT(VLOOKUP(3,FConstants!$B$4:$E$8,2)*((INT(100*((((INT(100*N27))/100)*VLOOKUP($B27,'F5YrFactors'!$A$3:$F$18,1+3)))))/100-VLOOKUP(3,FConstants!$B$4:$E$8,3))^VLOOKUP(3,FConstants!$B$4:$E$8,4))))))</f>
        <v>0</v>
      </c>
      <c r="R27" s="67"/>
      <c r="S27" s="52">
        <f>IF(R27="",0,INT((IF(AND($A27&lt;&gt;"M",$A27&lt;&gt;"F"),0,IF($A27="M",R27*VLOOKUP($B27,'M5YrFactors'!$A$3:$F$22,1+4),IF($A27="F",R27*VLOOKUP($B27,'F5YrFactors'!$A$3:$F$74,1+4),))))*100)/100)</f>
        <v>0</v>
      </c>
      <c r="T27" s="52">
        <f>IF($A27="M",100*(INT(100*R27*VLOOKUP($B27,'M1YrFactors'!$A$3:$F$89,1+4))/100)/MOC!$E$3,IF($A27="F",100*(INT(100*R27*VLOOKUP($B27,'F1YrFactors'!$A$3:$F$89,1+4))/100)/FOC!$E$3,0))</f>
        <v>0</v>
      </c>
      <c r="U27" s="66">
        <f>(IF(R27=0,0,IF($A27="M",INT(VLOOKUP(4,MConstants!$B$4:$E$8,2)*((INT(100*((((INT(100*R27))/100)*VLOOKUP($B27,'M5YrFactors'!$A$3:$F$18,1+4)))))/100-VLOOKUP(4,MConstants!$B$4:$E$8,3))^VLOOKUP(4,MConstants!$B$4:$E$8,4)),(INT(VLOOKUP(4,FConstants!$B$4:$E$8,2)*((INT(100*((((INT(100*R27))/100)*VLOOKUP($B27,'F5YrFactors'!$A$3:$F$18,1+4)))))/100-VLOOKUP(4,FConstants!$B$4:$E$8,3))^VLOOKUP(4,FConstants!$B$4:$E$8,4))))))</f>
        <v>0</v>
      </c>
      <c r="V27" s="67"/>
      <c r="W27" s="52">
        <f>IF(V27="",0,INT((IF(AND($A27&lt;&gt;"M",$A27&lt;&gt;"F"),0,IF($A27="M",V27*VLOOKUP($B27,'M5YrFactors'!$A$3:$F$22,1+5),IF($A27="F",V27*VLOOKUP($B27,'F5YrFactors'!$A$3:$F$74,1+5),))))*100)/100)</f>
        <v>0</v>
      </c>
      <c r="X27" s="52">
        <f>IF($A27="M",100*(INT(100*V27*VLOOKUP($B27,'M1YrFactors'!$A$3:$F$89,1+5))/100)/MOC!$F$3,IF($A27="F",100*(INT(100*V27*VLOOKUP($B27,'F1YrFactors'!$A$3:$F$89,1+5))/100)/FOC!$F$3,0))</f>
        <v>0</v>
      </c>
      <c r="Y27" s="66">
        <f>(IF(V27=0,0,IF($A27="M",INT(VLOOKUP(5,MConstants!$B$4:$E$8,2)*((INT(100*((((INT(100*V27))/100)*VLOOKUP($B27,'M5YrFactors'!$A$3:$F$18,1+5)))))/100-VLOOKUP(5,MConstants!$B$4:$E$8,3))^VLOOKUP(5,MConstants!$B$4:$E$8,4)),(INT(VLOOKUP(5,FConstants!$B$4:$E$8,2)*((INT(100*((((INT(100*V27))/100)*VLOOKUP($B27,'F5YrFactors'!$A$3:$F$18,1+5)))))/100-VLOOKUP(5,FConstants!$B$4:$E$8,3))^VLOOKUP(5,FConstants!$B$4:$E$8,4))))))</f>
        <v>0</v>
      </c>
      <c r="Z27" s="68" t="s">
        <v>3</v>
      </c>
      <c r="AA27" s="64" t="s">
        <v>3</v>
      </c>
      <c r="AB27" s="69" t="s">
        <v>3</v>
      </c>
      <c r="AC27" s="70" t="s">
        <v>3</v>
      </c>
    </row>
    <row r="28" spans="1:29" ht="12.75">
      <c r="A28" s="63"/>
      <c r="B28" s="64" t="s">
        <v>3</v>
      </c>
      <c r="C28" s="65" t="s">
        <v>3</v>
      </c>
      <c r="D28" s="65" t="s">
        <v>3</v>
      </c>
      <c r="E28" s="66">
        <f t="shared" si="0"/>
        <v>0</v>
      </c>
      <c r="F28" s="67"/>
      <c r="G28" s="52">
        <f>IF(F28="",0,INT((IF(AND($A28&lt;&gt;"M",$A28&lt;&gt;"F"),0,IF($A28="M",F28*VLOOKUP($B28,'M5YrFactors'!$A$3:$F$22,1+1),IF($A28="F",F28*VLOOKUP($B28,'F5YrFactors'!$A$3:$F$74,1+1),))))*100)/100)</f>
        <v>0</v>
      </c>
      <c r="H28" s="52">
        <f>IF($A28="M",100*(INT(100*F28*VLOOKUP($B28,'M1YrFactors'!$A$3:$F$89,1+1))/100)/MOC!$B$3,IF($A28="F",100*(INT(100*F28*VLOOKUP($B28,'F1YrFactors'!$A$3:$F$89,1+1))/100)/FOC!$B$3,0))</f>
        <v>0</v>
      </c>
      <c r="I28" s="66">
        <f>(IF(F28=0,0,IF($A28="M",INT(VLOOKUP(1,MConstants!$B$4:$E$8,2)*((INT(100*((((INT(100*F28))/100)*VLOOKUP($B28,'M5YrFactors'!$A$3:$F$18,1+1)))))/100-VLOOKUP(1,MConstants!$B$4:$E$8,3))^VLOOKUP(1,MConstants!$B$4:$E$8,4)),(INT(VLOOKUP(1,FConstants!$B$4:$E$8,2)*((INT(100*((((INT(100*F28))/100)*VLOOKUP($B28,'F5YrFactors'!$A$3:$F$18,1+1)))))/100-VLOOKUP(1,FConstants!$B$4:$E$8,3))^VLOOKUP(1,FConstants!$B$4:$E$8,4))))))</f>
        <v>0</v>
      </c>
      <c r="J28" s="67"/>
      <c r="K28" s="52">
        <f>IF(J28="",0,INT((IF(AND($A28&lt;&gt;"M",$A28&lt;&gt;"F"),0,IF($A28="M",J28*VLOOKUP($B28,'M5YrFactors'!$A$3:$F$22,1+2),IF($A28="F",J28*VLOOKUP($B28,'F5YrFactors'!$A$3:$F$74,1+2),))))*100)/100)</f>
        <v>0</v>
      </c>
      <c r="L28" s="52">
        <f>IF($A28="M",100*(INT(100*J28*VLOOKUP($B28,'M1YrFactors'!$A$3:$F$89,1+1))/100)/MOC!$B$3,IF($A28="F",100*(INT(100*J28*VLOOKUP($B28,'F1YrFactors'!$A$3:$F$89,1+1))/100)/FOC!$B$3,0))</f>
        <v>0</v>
      </c>
      <c r="M28" s="66">
        <f>(IF(J28=0,0,IF($A28="M",INT(VLOOKUP(2,MConstants!$B$4:$E$8,2)*((INT(100*((((INT(100*J28))/100)*VLOOKUP($B28,'M5YrFactors'!$A$3:$F$18,1+2)))))/100-VLOOKUP(2,MConstants!$B$4:$E$8,3))^VLOOKUP(2,MConstants!$B$4:$E$8,4)),(INT(VLOOKUP(2,FConstants!$B$4:$E$8,2)*((INT(100*((((INT(100*J28))/100)*VLOOKUP($B28,'F5YrFactors'!$A$3:$F$18,1+2)))))/100-VLOOKUP(2,FConstants!$B$4:$E$8,3))^VLOOKUP(2,FConstants!$B$4:$E$8,4))))))</f>
        <v>0</v>
      </c>
      <c r="N28" s="67"/>
      <c r="O28" s="52">
        <f>IF(N28="",0,INT((IF(AND($A28&lt;&gt;"M",$A28&lt;&gt;"F"),0,IF($A28="M",N28*VLOOKUP($B28,'M5YrFactors'!$A$3:$F$22,1+3),IF($A28="F",N28*VLOOKUP($B28,'F5YrFactors'!$A$3:$F$74,1+3),))))*100)/100)</f>
        <v>0</v>
      </c>
      <c r="P28" s="52">
        <f>IF($A28="M",100*(INT(100*N28*VLOOKUP($B28,'M1YrFactors'!$A$3:$F$89,1+3))/100)/MOC!$D$3,IF($A28="F",100*(INT(100*N28*VLOOKUP($B28,'F1YrFactors'!$A$3:$F$89,1+3))/100)/FOC!$D$3,0))</f>
        <v>0</v>
      </c>
      <c r="Q28" s="66">
        <f>(IF(N28=0,0,IF($A28="M",INT(VLOOKUP(3,MConstants!$B$4:$E$8,2)*((INT(100*((((INT(100*N28))/100)*VLOOKUP($B28,'M5YrFactors'!$A$3:$F$18,1+3)))))/100-VLOOKUP(3,MConstants!$B$4:$E$8,3))^VLOOKUP(3,MConstants!$B$4:$E$8,4)),(INT(VLOOKUP(3,FConstants!$B$4:$E$8,2)*((INT(100*((((INT(100*N28))/100)*VLOOKUP($B28,'F5YrFactors'!$A$3:$F$18,1+3)))))/100-VLOOKUP(3,FConstants!$B$4:$E$8,3))^VLOOKUP(3,FConstants!$B$4:$E$8,4))))))</f>
        <v>0</v>
      </c>
      <c r="R28" s="67"/>
      <c r="S28" s="52">
        <f>IF(R28="",0,INT((IF(AND($A28&lt;&gt;"M",$A28&lt;&gt;"F"),0,IF($A28="M",R28*VLOOKUP($B28,'M5YrFactors'!$A$3:$F$22,1+4),IF($A28="F",R28*VLOOKUP($B28,'F5YrFactors'!$A$3:$F$74,1+4),))))*100)/100)</f>
        <v>0</v>
      </c>
      <c r="T28" s="52">
        <f>IF($A28="M",100*(INT(100*R28*VLOOKUP($B28,'M1YrFactors'!$A$3:$F$89,1+4))/100)/MOC!$E$3,IF($A28="F",100*(INT(100*R28*VLOOKUP($B28,'F1YrFactors'!$A$3:$F$89,1+4))/100)/FOC!$E$3,0))</f>
        <v>0</v>
      </c>
      <c r="U28" s="66">
        <f>(IF(R28=0,0,IF($A28="M",INT(VLOOKUP(4,MConstants!$B$4:$E$8,2)*((INT(100*((((INT(100*R28))/100)*VLOOKUP($B28,'M5YrFactors'!$A$3:$F$18,1+4)))))/100-VLOOKUP(4,MConstants!$B$4:$E$8,3))^VLOOKUP(4,MConstants!$B$4:$E$8,4)),(INT(VLOOKUP(4,FConstants!$B$4:$E$8,2)*((INT(100*((((INT(100*R28))/100)*VLOOKUP($B28,'F5YrFactors'!$A$3:$F$18,1+4)))))/100-VLOOKUP(4,FConstants!$B$4:$E$8,3))^VLOOKUP(4,FConstants!$B$4:$E$8,4))))))</f>
        <v>0</v>
      </c>
      <c r="V28" s="67"/>
      <c r="W28" s="52">
        <f>IF(V28="",0,INT((IF(AND($A28&lt;&gt;"M",$A28&lt;&gt;"F"),0,IF($A28="M",V28*VLOOKUP($B28,'M5YrFactors'!$A$3:$F$22,1+5),IF($A28="F",V28*VLOOKUP($B28,'F5YrFactors'!$A$3:$F$74,1+5),))))*100)/100)</f>
        <v>0</v>
      </c>
      <c r="X28" s="52">
        <f>IF($A28="M",100*(INT(100*V28*VLOOKUP($B28,'M1YrFactors'!$A$3:$F$89,1+5))/100)/MOC!$F$3,IF($A28="F",100*(INT(100*V28*VLOOKUP($B28,'F1YrFactors'!$A$3:$F$89,1+5))/100)/FOC!$F$3,0))</f>
        <v>0</v>
      </c>
      <c r="Y28" s="66">
        <f>(IF(V28=0,0,IF($A28="M",INT(VLOOKUP(5,MConstants!$B$4:$E$8,2)*((INT(100*((((INT(100*V28))/100)*VLOOKUP($B28,'M5YrFactors'!$A$3:$F$18,1+5)))))/100-VLOOKUP(5,MConstants!$B$4:$E$8,3))^VLOOKUP(5,MConstants!$B$4:$E$8,4)),(INT(VLOOKUP(5,FConstants!$B$4:$E$8,2)*((INT(100*((((INT(100*V28))/100)*VLOOKUP($B28,'F5YrFactors'!$A$3:$F$18,1+5)))))/100-VLOOKUP(5,FConstants!$B$4:$E$8,3))^VLOOKUP(5,FConstants!$B$4:$E$8,4))))))</f>
        <v>0</v>
      </c>
      <c r="Z28" s="68" t="s">
        <v>3</v>
      </c>
      <c r="AA28" s="64" t="s">
        <v>3</v>
      </c>
      <c r="AB28" s="69" t="s">
        <v>3</v>
      </c>
      <c r="AC28" s="70" t="s">
        <v>3</v>
      </c>
    </row>
    <row r="29" spans="1:29" ht="12.75">
      <c r="A29" s="63"/>
      <c r="B29" s="64" t="s">
        <v>3</v>
      </c>
      <c r="C29" s="65" t="s">
        <v>3</v>
      </c>
      <c r="D29" s="65" t="s">
        <v>3</v>
      </c>
      <c r="E29" s="66">
        <f t="shared" si="0"/>
        <v>0</v>
      </c>
      <c r="F29" s="67"/>
      <c r="G29" s="52">
        <f>IF(F29="",0,INT((IF(AND($A29&lt;&gt;"M",$A29&lt;&gt;"F"),0,IF($A29="M",F29*VLOOKUP($B29,'M5YrFactors'!$A$3:$F$22,1+1),IF($A29="F",F29*VLOOKUP($B29,'F5YrFactors'!$A$3:$F$74,1+1),))))*100)/100)</f>
        <v>0</v>
      </c>
      <c r="H29" s="52">
        <f>IF($A29="M",100*(INT(100*F29*VLOOKUP($B29,'M1YrFactors'!$A$3:$F$89,1+1))/100)/MOC!$B$3,IF($A29="F",100*(INT(100*F29*VLOOKUP($B29,'F1YrFactors'!$A$3:$F$89,1+1))/100)/FOC!$B$3,0))</f>
        <v>0</v>
      </c>
      <c r="I29" s="66">
        <f>(IF(F29=0,0,IF($A29="M",INT(VLOOKUP(1,MConstants!$B$4:$E$8,2)*((INT(100*((((INT(100*F29))/100)*VLOOKUP($B29,'M5YrFactors'!$A$3:$F$18,1+1)))))/100-VLOOKUP(1,MConstants!$B$4:$E$8,3))^VLOOKUP(1,MConstants!$B$4:$E$8,4)),(INT(VLOOKUP(1,FConstants!$B$4:$E$8,2)*((INT(100*((((INT(100*F29))/100)*VLOOKUP($B29,'F5YrFactors'!$A$3:$F$18,1+1)))))/100-VLOOKUP(1,FConstants!$B$4:$E$8,3))^VLOOKUP(1,FConstants!$B$4:$E$8,4))))))</f>
        <v>0</v>
      </c>
      <c r="J29" s="67"/>
      <c r="K29" s="52">
        <f>IF(J29="",0,INT((IF(AND($A29&lt;&gt;"M",$A29&lt;&gt;"F"),0,IF($A29="M",J29*VLOOKUP($B29,'M5YrFactors'!$A$3:$F$22,1+2),IF($A29="F",J29*VLOOKUP($B29,'F5YrFactors'!$A$3:$F$74,1+2),))))*100)/100)</f>
        <v>0</v>
      </c>
      <c r="L29" s="52">
        <f>IF($A29="M",100*(INT(100*J29*VLOOKUP($B29,'M1YrFactors'!$A$3:$F$89,1+1))/100)/MOC!$B$3,IF($A29="F",100*(INT(100*J29*VLOOKUP($B29,'F1YrFactors'!$A$3:$F$89,1+1))/100)/FOC!$B$3,0))</f>
        <v>0</v>
      </c>
      <c r="M29" s="66">
        <f>(IF(J29=0,0,IF($A29="M",INT(VLOOKUP(2,MConstants!$B$4:$E$8,2)*((INT(100*((((INT(100*J29))/100)*VLOOKUP($B29,'M5YrFactors'!$A$3:$F$18,1+2)))))/100-VLOOKUP(2,MConstants!$B$4:$E$8,3))^VLOOKUP(2,MConstants!$B$4:$E$8,4)),(INT(VLOOKUP(2,FConstants!$B$4:$E$8,2)*((INT(100*((((INT(100*J29))/100)*VLOOKUP($B29,'F5YrFactors'!$A$3:$F$18,1+2)))))/100-VLOOKUP(2,FConstants!$B$4:$E$8,3))^VLOOKUP(2,FConstants!$B$4:$E$8,4))))))</f>
        <v>0</v>
      </c>
      <c r="N29" s="67"/>
      <c r="O29" s="52">
        <f>IF(N29="",0,INT((IF(AND($A29&lt;&gt;"M",$A29&lt;&gt;"F"),0,IF($A29="M",N29*VLOOKUP($B29,'M5YrFactors'!$A$3:$F$22,1+3),IF($A29="F",N29*VLOOKUP($B29,'F5YrFactors'!$A$3:$F$74,1+3),))))*100)/100)</f>
        <v>0</v>
      </c>
      <c r="P29" s="52">
        <f>IF($A29="M",100*(INT(100*N29*VLOOKUP($B29,'M1YrFactors'!$A$3:$F$89,1+3))/100)/MOC!$D$3,IF($A29="F",100*(INT(100*N29*VLOOKUP($B29,'F1YrFactors'!$A$3:$F$89,1+3))/100)/FOC!$D$3,0))</f>
        <v>0</v>
      </c>
      <c r="Q29" s="66">
        <f>(IF(N29=0,0,IF($A29="M",INT(VLOOKUP(3,MConstants!$B$4:$E$8,2)*((INT(100*((((INT(100*N29))/100)*VLOOKUP($B29,'M5YrFactors'!$A$3:$F$18,1+3)))))/100-VLOOKUP(3,MConstants!$B$4:$E$8,3))^VLOOKUP(3,MConstants!$B$4:$E$8,4)),(INT(VLOOKUP(3,FConstants!$B$4:$E$8,2)*((INT(100*((((INT(100*N29))/100)*VLOOKUP($B29,'F5YrFactors'!$A$3:$F$18,1+3)))))/100-VLOOKUP(3,FConstants!$B$4:$E$8,3))^VLOOKUP(3,FConstants!$B$4:$E$8,4))))))</f>
        <v>0</v>
      </c>
      <c r="R29" s="67"/>
      <c r="S29" s="52">
        <f>IF(R29="",0,INT((IF(AND($A29&lt;&gt;"M",$A29&lt;&gt;"F"),0,IF($A29="M",R29*VLOOKUP($B29,'M5YrFactors'!$A$3:$F$22,1+4),IF($A29="F",R29*VLOOKUP($B29,'F5YrFactors'!$A$3:$F$74,1+4),))))*100)/100)</f>
        <v>0</v>
      </c>
      <c r="T29" s="52">
        <f>IF($A29="M",100*(INT(100*R29*VLOOKUP($B29,'M1YrFactors'!$A$3:$F$89,1+4))/100)/MOC!$E$3,IF($A29="F",100*(INT(100*R29*VLOOKUP($B29,'F1YrFactors'!$A$3:$F$89,1+4))/100)/FOC!$E$3,0))</f>
        <v>0</v>
      </c>
      <c r="U29" s="66">
        <f>(IF(R29=0,0,IF($A29="M",INT(VLOOKUP(4,MConstants!$B$4:$E$8,2)*((INT(100*((((INT(100*R29))/100)*VLOOKUP($B29,'M5YrFactors'!$A$3:$F$18,1+4)))))/100-VLOOKUP(4,MConstants!$B$4:$E$8,3))^VLOOKUP(4,MConstants!$B$4:$E$8,4)),(INT(VLOOKUP(4,FConstants!$B$4:$E$8,2)*((INT(100*((((INT(100*R29))/100)*VLOOKUP($B29,'F5YrFactors'!$A$3:$F$18,1+4)))))/100-VLOOKUP(4,FConstants!$B$4:$E$8,3))^VLOOKUP(4,FConstants!$B$4:$E$8,4))))))</f>
        <v>0</v>
      </c>
      <c r="V29" s="67"/>
      <c r="W29" s="52">
        <f>IF(V29="",0,INT((IF(AND($A29&lt;&gt;"M",$A29&lt;&gt;"F"),0,IF($A29="M",V29*VLOOKUP($B29,'M5YrFactors'!$A$3:$F$22,1+5),IF($A29="F",V29*VLOOKUP($B29,'F5YrFactors'!$A$3:$F$74,1+5),))))*100)/100)</f>
        <v>0</v>
      </c>
      <c r="X29" s="52">
        <f>IF($A29="M",100*(INT(100*V29*VLOOKUP($B29,'M1YrFactors'!$A$3:$F$89,1+5))/100)/MOC!$F$3,IF($A29="F",100*(INT(100*V29*VLOOKUP($B29,'F1YrFactors'!$A$3:$F$89,1+5))/100)/FOC!$F$3,0))</f>
        <v>0</v>
      </c>
      <c r="Y29" s="66">
        <f>(IF(V29=0,0,IF($A29="M",INT(VLOOKUP(5,MConstants!$B$4:$E$8,2)*((INT(100*((((INT(100*V29))/100)*VLOOKUP($B29,'M5YrFactors'!$A$3:$F$18,1+5)))))/100-VLOOKUP(5,MConstants!$B$4:$E$8,3))^VLOOKUP(5,MConstants!$B$4:$E$8,4)),(INT(VLOOKUP(5,FConstants!$B$4:$E$8,2)*((INT(100*((((INT(100*V29))/100)*VLOOKUP($B29,'F5YrFactors'!$A$3:$F$18,1+5)))))/100-VLOOKUP(5,FConstants!$B$4:$E$8,3))^VLOOKUP(5,FConstants!$B$4:$E$8,4))))))</f>
        <v>0</v>
      </c>
      <c r="Z29" s="68" t="s">
        <v>3</v>
      </c>
      <c r="AA29" s="64" t="s">
        <v>3</v>
      </c>
      <c r="AB29" s="69" t="s">
        <v>3</v>
      </c>
      <c r="AC29" s="70" t="s">
        <v>3</v>
      </c>
    </row>
    <row r="30" spans="1:29" ht="12.75">
      <c r="A30" s="63"/>
      <c r="B30" s="64" t="s">
        <v>3</v>
      </c>
      <c r="C30" s="65" t="s">
        <v>3</v>
      </c>
      <c r="D30" s="65" t="s">
        <v>3</v>
      </c>
      <c r="E30" s="66">
        <f t="shared" si="0"/>
        <v>0</v>
      </c>
      <c r="F30" s="67"/>
      <c r="G30" s="52">
        <f>IF(F30="",0,INT((IF(AND($A30&lt;&gt;"M",$A30&lt;&gt;"F"),0,IF($A30="M",F30*VLOOKUP($B30,'M5YrFactors'!$A$3:$F$22,1+1),IF($A30="F",F30*VLOOKUP($B30,'F5YrFactors'!$A$3:$F$74,1+1),))))*100)/100)</f>
        <v>0</v>
      </c>
      <c r="H30" s="52">
        <f>IF($A30="M",100*(INT(100*F30*VLOOKUP($B30,'M1YrFactors'!$A$3:$F$89,1+1))/100)/MOC!$B$3,IF($A30="F",100*(INT(100*F30*VLOOKUP($B30,'F1YrFactors'!$A$3:$F$89,1+1))/100)/FOC!$B$3,0))</f>
        <v>0</v>
      </c>
      <c r="I30" s="66">
        <f>(IF(F30=0,0,IF($A30="M",INT(VLOOKUP(1,MConstants!$B$4:$E$8,2)*((INT(100*((((INT(100*F30))/100)*VLOOKUP($B30,'M5YrFactors'!$A$3:$F$18,1+1)))))/100-VLOOKUP(1,MConstants!$B$4:$E$8,3))^VLOOKUP(1,MConstants!$B$4:$E$8,4)),(INT(VLOOKUP(1,FConstants!$B$4:$E$8,2)*((INT(100*((((INT(100*F30))/100)*VLOOKUP($B30,'F5YrFactors'!$A$3:$F$18,1+1)))))/100-VLOOKUP(1,FConstants!$B$4:$E$8,3))^VLOOKUP(1,FConstants!$B$4:$E$8,4))))))</f>
        <v>0</v>
      </c>
      <c r="J30" s="67"/>
      <c r="K30" s="52">
        <f>IF(J30="",0,INT((IF(AND($A30&lt;&gt;"M",$A30&lt;&gt;"F"),0,IF($A30="M",J30*VLOOKUP($B30,'M5YrFactors'!$A$3:$F$22,1+2),IF($A30="F",J30*VLOOKUP($B30,'F5YrFactors'!$A$3:$F$74,1+2),))))*100)/100)</f>
        <v>0</v>
      </c>
      <c r="L30" s="52">
        <f>IF($A30="M",100*(INT(100*J30*VLOOKUP($B30,'M1YrFactors'!$A$3:$F$89,1+1))/100)/MOC!$B$3,IF($A30="F",100*(INT(100*J30*VLOOKUP($B30,'F1YrFactors'!$A$3:$F$89,1+1))/100)/FOC!$B$3,0))</f>
        <v>0</v>
      </c>
      <c r="M30" s="66">
        <f>(IF(J30=0,0,IF($A30="M",INT(VLOOKUP(2,MConstants!$B$4:$E$8,2)*((INT(100*((((INT(100*J30))/100)*VLOOKUP($B30,'M5YrFactors'!$A$3:$F$18,1+2)))))/100-VLOOKUP(2,MConstants!$B$4:$E$8,3))^VLOOKUP(2,MConstants!$B$4:$E$8,4)),(INT(VLOOKUP(2,FConstants!$B$4:$E$8,2)*((INT(100*((((INT(100*J30))/100)*VLOOKUP($B30,'F5YrFactors'!$A$3:$F$18,1+2)))))/100-VLOOKUP(2,FConstants!$B$4:$E$8,3))^VLOOKUP(2,FConstants!$B$4:$E$8,4))))))</f>
        <v>0</v>
      </c>
      <c r="N30" s="67"/>
      <c r="O30" s="52">
        <f>IF(N30="",0,INT((IF(AND($A30&lt;&gt;"M",$A30&lt;&gt;"F"),0,IF($A30="M",N30*VLOOKUP($B30,'M5YrFactors'!$A$3:$F$22,1+3),IF($A30="F",N30*VLOOKUP($B30,'F5YrFactors'!$A$3:$F$74,1+3),))))*100)/100)</f>
        <v>0</v>
      </c>
      <c r="P30" s="52">
        <f>IF($A30="M",100*(INT(100*N30*VLOOKUP($B30,'M1YrFactors'!$A$3:$F$89,1+3))/100)/MOC!$D$3,IF($A30="F",100*(INT(100*N30*VLOOKUP($B30,'F1YrFactors'!$A$3:$F$89,1+3))/100)/FOC!$D$3,0))</f>
        <v>0</v>
      </c>
      <c r="Q30" s="66">
        <f>(IF(N30=0,0,IF($A30="M",INT(VLOOKUP(3,MConstants!$B$4:$E$8,2)*((INT(100*((((INT(100*N30))/100)*VLOOKUP($B30,'M5YrFactors'!$A$3:$F$18,1+3)))))/100-VLOOKUP(3,MConstants!$B$4:$E$8,3))^VLOOKUP(3,MConstants!$B$4:$E$8,4)),(INT(VLOOKUP(3,FConstants!$B$4:$E$8,2)*((INT(100*((((INT(100*N30))/100)*VLOOKUP($B30,'F5YrFactors'!$A$3:$F$18,1+3)))))/100-VLOOKUP(3,FConstants!$B$4:$E$8,3))^VLOOKUP(3,FConstants!$B$4:$E$8,4))))))</f>
        <v>0</v>
      </c>
      <c r="R30" s="67"/>
      <c r="S30" s="52">
        <f>IF(R30="",0,INT((IF(AND($A30&lt;&gt;"M",$A30&lt;&gt;"F"),0,IF($A30="M",R30*VLOOKUP($B30,'M5YrFactors'!$A$3:$F$22,1+4),IF($A30="F",R30*VLOOKUP($B30,'F5YrFactors'!$A$3:$F$74,1+4),))))*100)/100)</f>
        <v>0</v>
      </c>
      <c r="T30" s="52">
        <f>IF($A30="M",100*(INT(100*R30*VLOOKUP($B30,'M1YrFactors'!$A$3:$F$89,1+4))/100)/MOC!$E$3,IF($A30="F",100*(INT(100*R30*VLOOKUP($B30,'F1YrFactors'!$A$3:$F$89,1+4))/100)/FOC!$E$3,0))</f>
        <v>0</v>
      </c>
      <c r="U30" s="66">
        <f>(IF(R30=0,0,IF($A30="M",INT(VLOOKUP(4,MConstants!$B$4:$E$8,2)*((INT(100*((((INT(100*R30))/100)*VLOOKUP($B30,'M5YrFactors'!$A$3:$F$18,1+4)))))/100-VLOOKUP(4,MConstants!$B$4:$E$8,3))^VLOOKUP(4,MConstants!$B$4:$E$8,4)),(INT(VLOOKUP(4,FConstants!$B$4:$E$8,2)*((INT(100*((((INT(100*R30))/100)*VLOOKUP($B30,'F5YrFactors'!$A$3:$F$18,1+4)))))/100-VLOOKUP(4,FConstants!$B$4:$E$8,3))^VLOOKUP(4,FConstants!$B$4:$E$8,4))))))</f>
        <v>0</v>
      </c>
      <c r="V30" s="67"/>
      <c r="W30" s="52">
        <f>IF(V30="",0,INT((IF(AND($A30&lt;&gt;"M",$A30&lt;&gt;"F"),0,IF($A30="M",V30*VLOOKUP($B30,'M5YrFactors'!$A$3:$F$22,1+5),IF($A30="F",V30*VLOOKUP($B30,'F5YrFactors'!$A$3:$F$74,1+5),))))*100)/100)</f>
        <v>0</v>
      </c>
      <c r="X30" s="52">
        <f>IF($A30="M",100*(INT(100*V30*VLOOKUP($B30,'M1YrFactors'!$A$3:$F$89,1+5))/100)/MOC!$F$3,IF($A30="F",100*(INT(100*V30*VLOOKUP($B30,'F1YrFactors'!$A$3:$F$89,1+5))/100)/FOC!$F$3,0))</f>
        <v>0</v>
      </c>
      <c r="Y30" s="66">
        <f>(IF(V30=0,0,IF($A30="M",INT(VLOOKUP(5,MConstants!$B$4:$E$8,2)*((INT(100*((((INT(100*V30))/100)*VLOOKUP($B30,'M5YrFactors'!$A$3:$F$18,1+5)))))/100-VLOOKUP(5,MConstants!$B$4:$E$8,3))^VLOOKUP(5,MConstants!$B$4:$E$8,4)),(INT(VLOOKUP(5,FConstants!$B$4:$E$8,2)*((INT(100*((((INT(100*V30))/100)*VLOOKUP($B30,'F5YrFactors'!$A$3:$F$18,1+5)))))/100-VLOOKUP(5,FConstants!$B$4:$E$8,3))^VLOOKUP(5,FConstants!$B$4:$E$8,4))))))</f>
        <v>0</v>
      </c>
      <c r="Z30" s="68" t="s">
        <v>3</v>
      </c>
      <c r="AA30" s="64" t="s">
        <v>3</v>
      </c>
      <c r="AB30" s="69" t="s">
        <v>3</v>
      </c>
      <c r="AC30" s="70" t="s">
        <v>3</v>
      </c>
    </row>
    <row r="31" spans="1:29" ht="12.75">
      <c r="A31" s="63"/>
      <c r="B31" s="64" t="s">
        <v>3</v>
      </c>
      <c r="C31" s="65" t="s">
        <v>3</v>
      </c>
      <c r="D31" s="65" t="s">
        <v>3</v>
      </c>
      <c r="E31" s="66">
        <f t="shared" si="0"/>
        <v>0</v>
      </c>
      <c r="F31" s="67"/>
      <c r="G31" s="52">
        <f>IF(F31="",0,INT((IF(AND($A31&lt;&gt;"M",$A31&lt;&gt;"F"),0,IF($A31="M",F31*VLOOKUP($B31,'M5YrFactors'!$A$3:$F$22,1+1),IF($A31="F",F31*VLOOKUP($B31,'F5YrFactors'!$A$3:$F$74,1+1),))))*100)/100)</f>
        <v>0</v>
      </c>
      <c r="H31" s="52">
        <f>IF($A31="M",100*(INT(100*F31*VLOOKUP($B31,'M1YrFactors'!$A$3:$F$89,1+1))/100)/MOC!$B$3,IF($A31="F",100*(INT(100*F31*VLOOKUP($B31,'F1YrFactors'!$A$3:$F$89,1+1))/100)/FOC!$B$3,0))</f>
        <v>0</v>
      </c>
      <c r="I31" s="66">
        <f>(IF(F31=0,0,IF($A31="M",INT(VLOOKUP(1,MConstants!$B$4:$E$8,2)*((INT(100*((((INT(100*F31))/100)*VLOOKUP($B31,'M5YrFactors'!$A$3:$F$18,1+1)))))/100-VLOOKUP(1,MConstants!$B$4:$E$8,3))^VLOOKUP(1,MConstants!$B$4:$E$8,4)),(INT(VLOOKUP(1,FConstants!$B$4:$E$8,2)*((INT(100*((((INT(100*F31))/100)*VLOOKUP($B31,'F5YrFactors'!$A$3:$F$18,1+1)))))/100-VLOOKUP(1,FConstants!$B$4:$E$8,3))^VLOOKUP(1,FConstants!$B$4:$E$8,4))))))</f>
        <v>0</v>
      </c>
      <c r="J31" s="67"/>
      <c r="K31" s="52">
        <f>IF(J31="",0,INT((IF(AND($A31&lt;&gt;"M",$A31&lt;&gt;"F"),0,IF($A31="M",J31*VLOOKUP($B31,'M5YrFactors'!$A$3:$F$22,1+2),IF($A31="F",J31*VLOOKUP($B31,'F5YrFactors'!$A$3:$F$74,1+2),))))*100)/100)</f>
        <v>0</v>
      </c>
      <c r="L31" s="52">
        <f>IF($A31="M",100*(INT(100*J31*VLOOKUP($B31,'M1YrFactors'!$A$3:$F$89,1+1))/100)/MOC!$B$3,IF($A31="F",100*(INT(100*J31*VLOOKUP($B31,'F1YrFactors'!$A$3:$F$89,1+1))/100)/FOC!$B$3,0))</f>
        <v>0</v>
      </c>
      <c r="M31" s="66">
        <f>(IF(J31=0,0,IF($A31="M",INT(VLOOKUP(2,MConstants!$B$4:$E$8,2)*((INT(100*((((INT(100*J31))/100)*VLOOKUP($B31,'M5YrFactors'!$A$3:$F$18,1+2)))))/100-VLOOKUP(2,MConstants!$B$4:$E$8,3))^VLOOKUP(2,MConstants!$B$4:$E$8,4)),(INT(VLOOKUP(2,FConstants!$B$4:$E$8,2)*((INT(100*((((INT(100*J31))/100)*VLOOKUP($B31,'F5YrFactors'!$A$3:$F$18,1+2)))))/100-VLOOKUP(2,FConstants!$B$4:$E$8,3))^VLOOKUP(2,FConstants!$B$4:$E$8,4))))))</f>
        <v>0</v>
      </c>
      <c r="N31" s="67"/>
      <c r="O31" s="52">
        <f>IF(N31="",0,INT((IF(AND($A31&lt;&gt;"M",$A31&lt;&gt;"F"),0,IF($A31="M",N31*VLOOKUP($B31,'M5YrFactors'!$A$3:$F$22,1+3),IF($A31="F",N31*VLOOKUP($B31,'F5YrFactors'!$A$3:$F$74,1+3),))))*100)/100)</f>
        <v>0</v>
      </c>
      <c r="P31" s="52">
        <f>IF($A31="M",100*(INT(100*N31*VLOOKUP($B31,'M1YrFactors'!$A$3:$F$89,1+3))/100)/MOC!$D$3,IF($A31="F",100*(INT(100*N31*VLOOKUP($B31,'F1YrFactors'!$A$3:$F$89,1+3))/100)/FOC!$D$3,0))</f>
        <v>0</v>
      </c>
      <c r="Q31" s="66">
        <f>(IF(N31=0,0,IF($A31="M",INT(VLOOKUP(3,MConstants!$B$4:$E$8,2)*((INT(100*((((INT(100*N31))/100)*VLOOKUP($B31,'M5YrFactors'!$A$3:$F$18,1+3)))))/100-VLOOKUP(3,MConstants!$B$4:$E$8,3))^VLOOKUP(3,MConstants!$B$4:$E$8,4)),(INT(VLOOKUP(3,FConstants!$B$4:$E$8,2)*((INT(100*((((INT(100*N31))/100)*VLOOKUP($B31,'F5YrFactors'!$A$3:$F$18,1+3)))))/100-VLOOKUP(3,FConstants!$B$4:$E$8,3))^VLOOKUP(3,FConstants!$B$4:$E$8,4))))))</f>
        <v>0</v>
      </c>
      <c r="R31" s="67"/>
      <c r="S31" s="52">
        <f>IF(R31="",0,INT((IF(AND($A31&lt;&gt;"M",$A31&lt;&gt;"F"),0,IF($A31="M",R31*VLOOKUP($B31,'M5YrFactors'!$A$3:$F$22,1+4),IF($A31="F",R31*VLOOKUP($B31,'F5YrFactors'!$A$3:$F$74,1+4),))))*100)/100)</f>
        <v>0</v>
      </c>
      <c r="T31" s="52">
        <f>IF($A31="M",100*(INT(100*R31*VLOOKUP($B31,'M1YrFactors'!$A$3:$F$89,1+4))/100)/MOC!$E$3,IF($A31="F",100*(INT(100*R31*VLOOKUP($B31,'F1YrFactors'!$A$3:$F$89,1+4))/100)/FOC!$E$3,0))</f>
        <v>0</v>
      </c>
      <c r="U31" s="66">
        <f>(IF(R31=0,0,IF($A31="M",INT(VLOOKUP(4,MConstants!$B$4:$E$8,2)*((INT(100*((((INT(100*R31))/100)*VLOOKUP($B31,'M5YrFactors'!$A$3:$F$18,1+4)))))/100-VLOOKUP(4,MConstants!$B$4:$E$8,3))^VLOOKUP(4,MConstants!$B$4:$E$8,4)),(INT(VLOOKUP(4,FConstants!$B$4:$E$8,2)*((INT(100*((((INT(100*R31))/100)*VLOOKUP($B31,'F5YrFactors'!$A$3:$F$18,1+4)))))/100-VLOOKUP(4,FConstants!$B$4:$E$8,3))^VLOOKUP(4,FConstants!$B$4:$E$8,4))))))</f>
        <v>0</v>
      </c>
      <c r="V31" s="67"/>
      <c r="W31" s="52">
        <f>IF(V31="",0,INT((IF(AND($A31&lt;&gt;"M",$A31&lt;&gt;"F"),0,IF($A31="M",V31*VLOOKUP($B31,'M5YrFactors'!$A$3:$F$22,1+5),IF($A31="F",V31*VLOOKUP($B31,'F5YrFactors'!$A$3:$F$74,1+5),))))*100)/100)</f>
        <v>0</v>
      </c>
      <c r="X31" s="52">
        <f>IF($A31="M",100*(INT(100*V31*VLOOKUP($B31,'M1YrFactors'!$A$3:$F$89,1+5))/100)/MOC!$F$3,IF($A31="F",100*(INT(100*V31*VLOOKUP($B31,'F1YrFactors'!$A$3:$F$89,1+5))/100)/FOC!$F$3,0))</f>
        <v>0</v>
      </c>
      <c r="Y31" s="66">
        <f>(IF(V31=0,0,IF($A31="M",INT(VLOOKUP(5,MConstants!$B$4:$E$8,2)*((INT(100*((((INT(100*V31))/100)*VLOOKUP($B31,'M5YrFactors'!$A$3:$F$18,1+5)))))/100-VLOOKUP(5,MConstants!$B$4:$E$8,3))^VLOOKUP(5,MConstants!$B$4:$E$8,4)),(INT(VLOOKUP(5,FConstants!$B$4:$E$8,2)*((INT(100*((((INT(100*V31))/100)*VLOOKUP($B31,'F5YrFactors'!$A$3:$F$18,1+5)))))/100-VLOOKUP(5,FConstants!$B$4:$E$8,3))^VLOOKUP(5,FConstants!$B$4:$E$8,4))))))</f>
        <v>0</v>
      </c>
      <c r="Z31" s="68" t="s">
        <v>3</v>
      </c>
      <c r="AA31" s="64" t="s">
        <v>3</v>
      </c>
      <c r="AB31" s="69" t="s">
        <v>3</v>
      </c>
      <c r="AC31" s="70" t="s">
        <v>3</v>
      </c>
    </row>
    <row r="32" spans="1:29" ht="12.75">
      <c r="A32" s="63"/>
      <c r="B32" s="64" t="s">
        <v>3</v>
      </c>
      <c r="C32" s="65" t="s">
        <v>3</v>
      </c>
      <c r="D32" s="65" t="s">
        <v>3</v>
      </c>
      <c r="E32" s="66">
        <f t="shared" si="0"/>
        <v>0</v>
      </c>
      <c r="F32" s="67"/>
      <c r="G32" s="52">
        <f>IF(F32="",0,INT((IF(AND($A32&lt;&gt;"M",$A32&lt;&gt;"F"),0,IF($A32="M",F32*VLOOKUP($B32,'M5YrFactors'!$A$3:$F$22,1+1),IF($A32="F",F32*VLOOKUP($B32,'F5YrFactors'!$A$3:$F$74,1+1),))))*100)/100)</f>
        <v>0</v>
      </c>
      <c r="H32" s="52">
        <f>IF($A32="M",100*(INT(100*F32*VLOOKUP($B32,'M1YrFactors'!$A$3:$F$89,1+1))/100)/MOC!$B$3,IF($A32="F",100*(INT(100*F32*VLOOKUP($B32,'F1YrFactors'!$A$3:$F$89,1+1))/100)/FOC!$B$3,0))</f>
        <v>0</v>
      </c>
      <c r="I32" s="66">
        <f>(IF(F32=0,0,IF($A32="M",INT(VLOOKUP(1,MConstants!$B$4:$E$8,2)*((INT(100*((((INT(100*F32))/100)*VLOOKUP($B32,'M5YrFactors'!$A$3:$F$18,1+1)))))/100-VLOOKUP(1,MConstants!$B$4:$E$8,3))^VLOOKUP(1,MConstants!$B$4:$E$8,4)),(INT(VLOOKUP(1,FConstants!$B$4:$E$8,2)*((INT(100*((((INT(100*F32))/100)*VLOOKUP($B32,'F5YrFactors'!$A$3:$F$18,1+1)))))/100-VLOOKUP(1,FConstants!$B$4:$E$8,3))^VLOOKUP(1,FConstants!$B$4:$E$8,4))))))</f>
        <v>0</v>
      </c>
      <c r="J32" s="67"/>
      <c r="K32" s="52">
        <f>IF(J32="",0,INT((IF(AND($A32&lt;&gt;"M",$A32&lt;&gt;"F"),0,IF($A32="M",J32*VLOOKUP($B32,'M5YrFactors'!$A$3:$F$22,1+2),IF($A32="F",J32*VLOOKUP($B32,'F5YrFactors'!$A$3:$F$74,1+2),))))*100)/100)</f>
        <v>0</v>
      </c>
      <c r="L32" s="52">
        <f>IF($A32="M",100*(INT(100*J32*VLOOKUP($B32,'M1YrFactors'!$A$3:$F$89,1+1))/100)/MOC!$B$3,IF($A32="F",100*(INT(100*J32*VLOOKUP($B32,'F1YrFactors'!$A$3:$F$89,1+1))/100)/FOC!$B$3,0))</f>
        <v>0</v>
      </c>
      <c r="M32" s="66">
        <f>(IF(J32=0,0,IF($A32="M",INT(VLOOKUP(2,MConstants!$B$4:$E$8,2)*((INT(100*((((INT(100*J32))/100)*VLOOKUP($B32,'M5YrFactors'!$A$3:$F$18,1+2)))))/100-VLOOKUP(2,MConstants!$B$4:$E$8,3))^VLOOKUP(2,MConstants!$B$4:$E$8,4)),(INT(VLOOKUP(2,FConstants!$B$4:$E$8,2)*((INT(100*((((INT(100*J32))/100)*VLOOKUP($B32,'F5YrFactors'!$A$3:$F$18,1+2)))))/100-VLOOKUP(2,FConstants!$B$4:$E$8,3))^VLOOKUP(2,FConstants!$B$4:$E$8,4))))))</f>
        <v>0</v>
      </c>
      <c r="N32" s="67"/>
      <c r="O32" s="52">
        <f>IF(N32="",0,INT((IF(AND($A32&lt;&gt;"M",$A32&lt;&gt;"F"),0,IF($A32="M",N32*VLOOKUP($B32,'M5YrFactors'!$A$3:$F$22,1+3),IF($A32="F",N32*VLOOKUP($B32,'F5YrFactors'!$A$3:$F$74,1+3),))))*100)/100)</f>
        <v>0</v>
      </c>
      <c r="P32" s="52">
        <f>IF($A32="M",100*(INT(100*N32*VLOOKUP($B32,'M1YrFactors'!$A$3:$F$89,1+3))/100)/MOC!$D$3,IF($A32="F",100*(INT(100*N32*VLOOKUP($B32,'F1YrFactors'!$A$3:$F$89,1+3))/100)/FOC!$D$3,0))</f>
        <v>0</v>
      </c>
      <c r="Q32" s="66">
        <f>(IF(N32=0,0,IF($A32="M",INT(VLOOKUP(3,MConstants!$B$4:$E$8,2)*((INT(100*((((INT(100*N32))/100)*VLOOKUP($B32,'M5YrFactors'!$A$3:$F$18,1+3)))))/100-VLOOKUP(3,MConstants!$B$4:$E$8,3))^VLOOKUP(3,MConstants!$B$4:$E$8,4)),(INT(VLOOKUP(3,FConstants!$B$4:$E$8,2)*((INT(100*((((INT(100*N32))/100)*VLOOKUP($B32,'F5YrFactors'!$A$3:$F$18,1+3)))))/100-VLOOKUP(3,FConstants!$B$4:$E$8,3))^VLOOKUP(3,FConstants!$B$4:$E$8,4))))))</f>
        <v>0</v>
      </c>
      <c r="R32" s="67"/>
      <c r="S32" s="52">
        <f>IF(R32="",0,INT((IF(AND($A32&lt;&gt;"M",$A32&lt;&gt;"F"),0,IF($A32="M",R32*VLOOKUP($B32,'M5YrFactors'!$A$3:$F$22,1+4),IF($A32="F",R32*VLOOKUP($B32,'F5YrFactors'!$A$3:$F$74,1+4),))))*100)/100)</f>
        <v>0</v>
      </c>
      <c r="T32" s="52">
        <f>IF($A32="M",100*(INT(100*R32*VLOOKUP($B32,'M1YrFactors'!$A$3:$F$89,1+4))/100)/MOC!$E$3,IF($A32="F",100*(INT(100*R32*VLOOKUP($B32,'F1YrFactors'!$A$3:$F$89,1+4))/100)/FOC!$E$3,0))</f>
        <v>0</v>
      </c>
      <c r="U32" s="66">
        <f>(IF(R32=0,0,IF($A32="M",INT(VLOOKUP(4,MConstants!$B$4:$E$8,2)*((INT(100*((((INT(100*R32))/100)*VLOOKUP($B32,'M5YrFactors'!$A$3:$F$18,1+4)))))/100-VLOOKUP(4,MConstants!$B$4:$E$8,3))^VLOOKUP(4,MConstants!$B$4:$E$8,4)),(INT(VLOOKUP(4,FConstants!$B$4:$E$8,2)*((INT(100*((((INT(100*R32))/100)*VLOOKUP($B32,'F5YrFactors'!$A$3:$F$18,1+4)))))/100-VLOOKUP(4,FConstants!$B$4:$E$8,3))^VLOOKUP(4,FConstants!$B$4:$E$8,4))))))</f>
        <v>0</v>
      </c>
      <c r="V32" s="67"/>
      <c r="W32" s="52">
        <f>IF(V32="",0,INT((IF(AND($A32&lt;&gt;"M",$A32&lt;&gt;"F"),0,IF($A32="M",V32*VLOOKUP($B32,'M5YrFactors'!$A$3:$F$22,1+5),IF($A32="F",V32*VLOOKUP($B32,'F5YrFactors'!$A$3:$F$74,1+5),))))*100)/100)</f>
        <v>0</v>
      </c>
      <c r="X32" s="52">
        <f>IF($A32="M",100*(INT(100*V32*VLOOKUP($B32,'M1YrFactors'!$A$3:$F$89,1+5))/100)/MOC!$F$3,IF($A32="F",100*(INT(100*V32*VLOOKUP($B32,'F1YrFactors'!$A$3:$F$89,1+5))/100)/FOC!$F$3,0))</f>
        <v>0</v>
      </c>
      <c r="Y32" s="66">
        <f>(IF(V32=0,0,IF($A32="M",INT(VLOOKUP(5,MConstants!$B$4:$E$8,2)*((INT(100*((((INT(100*V32))/100)*VLOOKUP($B32,'M5YrFactors'!$A$3:$F$18,1+5)))))/100-VLOOKUP(5,MConstants!$B$4:$E$8,3))^VLOOKUP(5,MConstants!$B$4:$E$8,4)),(INT(VLOOKUP(5,FConstants!$B$4:$E$8,2)*((INT(100*((((INT(100*V32))/100)*VLOOKUP($B32,'F5YrFactors'!$A$3:$F$18,1+5)))))/100-VLOOKUP(5,FConstants!$B$4:$E$8,3))^VLOOKUP(5,FConstants!$B$4:$E$8,4))))))</f>
        <v>0</v>
      </c>
      <c r="Z32" s="68" t="s">
        <v>3</v>
      </c>
      <c r="AA32" s="64" t="s">
        <v>3</v>
      </c>
      <c r="AB32" s="69" t="s">
        <v>3</v>
      </c>
      <c r="AC32" s="70" t="s">
        <v>3</v>
      </c>
    </row>
    <row r="33" spans="1:29" ht="12.75">
      <c r="A33" s="63"/>
      <c r="B33" s="64" t="s">
        <v>3</v>
      </c>
      <c r="C33" s="65" t="s">
        <v>3</v>
      </c>
      <c r="D33" s="65" t="s">
        <v>3</v>
      </c>
      <c r="E33" s="66">
        <f t="shared" si="0"/>
        <v>0</v>
      </c>
      <c r="F33" s="67"/>
      <c r="G33" s="52">
        <f>IF(F33="",0,INT((IF(AND($A33&lt;&gt;"M",$A33&lt;&gt;"F"),0,IF($A33="M",F33*VLOOKUP($B33,'M5YrFactors'!$A$3:$F$22,1+1),IF($A33="F",F33*VLOOKUP($B33,'F5YrFactors'!$A$3:$F$74,1+1),))))*100)/100)</f>
        <v>0</v>
      </c>
      <c r="H33" s="52">
        <f>IF($A33="M",100*(INT(100*F33*VLOOKUP($B33,'M1YrFactors'!$A$3:$F$89,1+1))/100)/MOC!$B$3,IF($A33="F",100*(INT(100*F33*VLOOKUP($B33,'F1YrFactors'!$A$3:$F$89,1+1))/100)/FOC!$B$3,0))</f>
        <v>0</v>
      </c>
      <c r="I33" s="66">
        <f>(IF(F33=0,0,IF($A33="M",INT(VLOOKUP(1,MConstants!$B$4:$E$8,2)*((INT(100*((((INT(100*F33))/100)*VLOOKUP($B33,'M5YrFactors'!$A$3:$F$18,1+1)))))/100-VLOOKUP(1,MConstants!$B$4:$E$8,3))^VLOOKUP(1,MConstants!$B$4:$E$8,4)),(INT(VLOOKUP(1,FConstants!$B$4:$E$8,2)*((INT(100*((((INT(100*F33))/100)*VLOOKUP($B33,'F5YrFactors'!$A$3:$F$18,1+1)))))/100-VLOOKUP(1,FConstants!$B$4:$E$8,3))^VLOOKUP(1,FConstants!$B$4:$E$8,4))))))</f>
        <v>0</v>
      </c>
      <c r="J33" s="67"/>
      <c r="K33" s="52">
        <f>IF(J33="",0,INT((IF(AND($A33&lt;&gt;"M",$A33&lt;&gt;"F"),0,IF($A33="M",J33*VLOOKUP($B33,'M5YrFactors'!$A$3:$F$22,1+2),IF($A33="F",J33*VLOOKUP($B33,'F5YrFactors'!$A$3:$F$74,1+2),))))*100)/100)</f>
        <v>0</v>
      </c>
      <c r="L33" s="52">
        <f>IF($A33="M",100*(INT(100*J33*VLOOKUP($B33,'M1YrFactors'!$A$3:$F$89,1+1))/100)/MOC!$B$3,IF($A33="F",100*(INT(100*J33*VLOOKUP($B33,'F1YrFactors'!$A$3:$F$89,1+1))/100)/FOC!$B$3,0))</f>
        <v>0</v>
      </c>
      <c r="M33" s="66">
        <f>(IF(J33=0,0,IF($A33="M",INT(VLOOKUP(2,MConstants!$B$4:$E$8,2)*((INT(100*((((INT(100*J33))/100)*VLOOKUP($B33,'M5YrFactors'!$A$3:$F$18,1+2)))))/100-VLOOKUP(2,MConstants!$B$4:$E$8,3))^VLOOKUP(2,MConstants!$B$4:$E$8,4)),(INT(VLOOKUP(2,FConstants!$B$4:$E$8,2)*((INT(100*((((INT(100*J33))/100)*VLOOKUP($B33,'F5YrFactors'!$A$3:$F$18,1+2)))))/100-VLOOKUP(2,FConstants!$B$4:$E$8,3))^VLOOKUP(2,FConstants!$B$4:$E$8,4))))))</f>
        <v>0</v>
      </c>
      <c r="N33" s="67"/>
      <c r="O33" s="52">
        <f>IF(N33="",0,INT((IF(AND($A33&lt;&gt;"M",$A33&lt;&gt;"F"),0,IF($A33="M",N33*VLOOKUP($B33,'M5YrFactors'!$A$3:$F$22,1+3),IF($A33="F",N33*VLOOKUP($B33,'F5YrFactors'!$A$3:$F$74,1+3),))))*100)/100)</f>
        <v>0</v>
      </c>
      <c r="P33" s="52">
        <f>IF($A33="M",100*(INT(100*N33*VLOOKUP($B33,'M1YrFactors'!$A$3:$F$89,1+3))/100)/MOC!$D$3,IF($A33="F",100*(INT(100*N33*VLOOKUP($B33,'F1YrFactors'!$A$3:$F$89,1+3))/100)/FOC!$D$3,0))</f>
        <v>0</v>
      </c>
      <c r="Q33" s="66">
        <f>(IF(N33=0,0,IF($A33="M",INT(VLOOKUP(3,MConstants!$B$4:$E$8,2)*((INT(100*((((INT(100*N33))/100)*VLOOKUP($B33,'M5YrFactors'!$A$3:$F$18,1+3)))))/100-VLOOKUP(3,MConstants!$B$4:$E$8,3))^VLOOKUP(3,MConstants!$B$4:$E$8,4)),(INT(VLOOKUP(3,FConstants!$B$4:$E$8,2)*((INT(100*((((INT(100*N33))/100)*VLOOKUP($B33,'F5YrFactors'!$A$3:$F$18,1+3)))))/100-VLOOKUP(3,FConstants!$B$4:$E$8,3))^VLOOKUP(3,FConstants!$B$4:$E$8,4))))))</f>
        <v>0</v>
      </c>
      <c r="R33" s="67"/>
      <c r="S33" s="52">
        <f>IF(R33="",0,INT((IF(AND($A33&lt;&gt;"M",$A33&lt;&gt;"F"),0,IF($A33="M",R33*VLOOKUP($B33,'M5YrFactors'!$A$3:$F$22,1+4),IF($A33="F",R33*VLOOKUP($B33,'F5YrFactors'!$A$3:$F$74,1+4),))))*100)/100)</f>
        <v>0</v>
      </c>
      <c r="T33" s="52">
        <f>IF($A33="M",100*(INT(100*R33*VLOOKUP($B33,'M1YrFactors'!$A$3:$F$89,1+4))/100)/MOC!$E$3,IF($A33="F",100*(INT(100*R33*VLOOKUP($B33,'F1YrFactors'!$A$3:$F$89,1+4))/100)/FOC!$E$3,0))</f>
        <v>0</v>
      </c>
      <c r="U33" s="66">
        <f>(IF(R33=0,0,IF($A33="M",INT(VLOOKUP(4,MConstants!$B$4:$E$8,2)*((INT(100*((((INT(100*R33))/100)*VLOOKUP($B33,'M5YrFactors'!$A$3:$F$18,1+4)))))/100-VLOOKUP(4,MConstants!$B$4:$E$8,3))^VLOOKUP(4,MConstants!$B$4:$E$8,4)),(INT(VLOOKUP(4,FConstants!$B$4:$E$8,2)*((INT(100*((((INT(100*R33))/100)*VLOOKUP($B33,'F5YrFactors'!$A$3:$F$18,1+4)))))/100-VLOOKUP(4,FConstants!$B$4:$E$8,3))^VLOOKUP(4,FConstants!$B$4:$E$8,4))))))</f>
        <v>0</v>
      </c>
      <c r="V33" s="67"/>
      <c r="W33" s="52">
        <f>IF(V33="",0,INT((IF(AND($A33&lt;&gt;"M",$A33&lt;&gt;"F"),0,IF($A33="M",V33*VLOOKUP($B33,'M5YrFactors'!$A$3:$F$22,1+5),IF($A33="F",V33*VLOOKUP($B33,'F5YrFactors'!$A$3:$F$74,1+5),))))*100)/100)</f>
        <v>0</v>
      </c>
      <c r="X33" s="52">
        <f>IF($A33="M",100*(INT(100*V33*VLOOKUP($B33,'M1YrFactors'!$A$3:$F$89,1+5))/100)/MOC!$F$3,IF($A33="F",100*(INT(100*V33*VLOOKUP($B33,'F1YrFactors'!$A$3:$F$89,1+5))/100)/FOC!$F$3,0))</f>
        <v>0</v>
      </c>
      <c r="Y33" s="66">
        <f>(IF(V33=0,0,IF($A33="M",INT(VLOOKUP(5,MConstants!$B$4:$E$8,2)*((INT(100*((((INT(100*V33))/100)*VLOOKUP($B33,'M5YrFactors'!$A$3:$F$18,1+5)))))/100-VLOOKUP(5,MConstants!$B$4:$E$8,3))^VLOOKUP(5,MConstants!$B$4:$E$8,4)),(INT(VLOOKUP(5,FConstants!$B$4:$E$8,2)*((INT(100*((((INT(100*V33))/100)*VLOOKUP($B33,'F5YrFactors'!$A$3:$F$18,1+5)))))/100-VLOOKUP(5,FConstants!$B$4:$E$8,3))^VLOOKUP(5,FConstants!$B$4:$E$8,4))))))</f>
        <v>0</v>
      </c>
      <c r="Z33" s="68" t="s">
        <v>3</v>
      </c>
      <c r="AA33" s="64" t="s">
        <v>3</v>
      </c>
      <c r="AB33" s="69" t="s">
        <v>3</v>
      </c>
      <c r="AC33" s="70" t="s">
        <v>3</v>
      </c>
    </row>
    <row r="34" spans="1:29" ht="12.75">
      <c r="A34" s="63"/>
      <c r="B34" s="64" t="s">
        <v>3</v>
      </c>
      <c r="C34" s="65" t="s">
        <v>3</v>
      </c>
      <c r="D34" s="65" t="s">
        <v>3</v>
      </c>
      <c r="E34" s="66">
        <f t="shared" si="0"/>
        <v>0</v>
      </c>
      <c r="F34" s="67"/>
      <c r="G34" s="52">
        <f>IF(F34="",0,INT((IF(AND($A34&lt;&gt;"M",$A34&lt;&gt;"F"),0,IF($A34="M",F34*VLOOKUP($B34,'M5YrFactors'!$A$3:$F$22,1+1),IF($A34="F",F34*VLOOKUP($B34,'F5YrFactors'!$A$3:$F$74,1+1),))))*100)/100)</f>
        <v>0</v>
      </c>
      <c r="H34" s="52">
        <f>IF($A34="M",100*(INT(100*F34*VLOOKUP($B34,'M1YrFactors'!$A$3:$F$89,1+1))/100)/MOC!$B$3,IF($A34="F",100*(INT(100*F34*VLOOKUP($B34,'F1YrFactors'!$A$3:$F$89,1+1))/100)/FOC!$B$3,0))</f>
        <v>0</v>
      </c>
      <c r="I34" s="66">
        <f>(IF(F34=0,0,IF($A34="M",INT(VLOOKUP(1,MConstants!$B$4:$E$8,2)*((INT(100*((((INT(100*F34))/100)*VLOOKUP($B34,'M5YrFactors'!$A$3:$F$18,1+1)))))/100-VLOOKUP(1,MConstants!$B$4:$E$8,3))^VLOOKUP(1,MConstants!$B$4:$E$8,4)),(INT(VLOOKUP(1,FConstants!$B$4:$E$8,2)*((INT(100*((((INT(100*F34))/100)*VLOOKUP($B34,'F5YrFactors'!$A$3:$F$18,1+1)))))/100-VLOOKUP(1,FConstants!$B$4:$E$8,3))^VLOOKUP(1,FConstants!$B$4:$E$8,4))))))</f>
        <v>0</v>
      </c>
      <c r="J34" s="67"/>
      <c r="K34" s="52">
        <f>IF(J34="",0,INT((IF(AND($A34&lt;&gt;"M",$A34&lt;&gt;"F"),0,IF($A34="M",J34*VLOOKUP($B34,'M5YrFactors'!$A$3:$F$22,1+2),IF($A34="F",J34*VLOOKUP($B34,'F5YrFactors'!$A$3:$F$74,1+2),))))*100)/100)</f>
        <v>0</v>
      </c>
      <c r="L34" s="52">
        <f>IF($A34="M",100*(INT(100*J34*VLOOKUP($B34,'M1YrFactors'!$A$3:$F$89,1+1))/100)/MOC!$B$3,IF($A34="F",100*(INT(100*J34*VLOOKUP($B34,'F1YrFactors'!$A$3:$F$89,1+1))/100)/FOC!$B$3,0))</f>
        <v>0</v>
      </c>
      <c r="M34" s="66">
        <f>(IF(J34=0,0,IF($A34="M",INT(VLOOKUP(2,MConstants!$B$4:$E$8,2)*((INT(100*((((INT(100*J34))/100)*VLOOKUP($B34,'M5YrFactors'!$A$3:$F$18,1+2)))))/100-VLOOKUP(2,MConstants!$B$4:$E$8,3))^VLOOKUP(2,MConstants!$B$4:$E$8,4)),(INT(VLOOKUP(2,FConstants!$B$4:$E$8,2)*((INT(100*((((INT(100*J34))/100)*VLOOKUP($B34,'F5YrFactors'!$A$3:$F$18,1+2)))))/100-VLOOKUP(2,FConstants!$B$4:$E$8,3))^VLOOKUP(2,FConstants!$B$4:$E$8,4))))))</f>
        <v>0</v>
      </c>
      <c r="N34" s="67"/>
      <c r="O34" s="52">
        <f>IF(N34="",0,INT((IF(AND($A34&lt;&gt;"M",$A34&lt;&gt;"F"),0,IF($A34="M",N34*VLOOKUP($B34,'M5YrFactors'!$A$3:$F$22,1+3),IF($A34="F",N34*VLOOKUP($B34,'F5YrFactors'!$A$3:$F$74,1+3),))))*100)/100)</f>
        <v>0</v>
      </c>
      <c r="P34" s="52">
        <f>IF($A34="M",100*(INT(100*N34*VLOOKUP($B34,'M1YrFactors'!$A$3:$F$89,1+3))/100)/MOC!$D$3,IF($A34="F",100*(INT(100*N34*VLOOKUP($B34,'F1YrFactors'!$A$3:$F$89,1+3))/100)/FOC!$D$3,0))</f>
        <v>0</v>
      </c>
      <c r="Q34" s="66">
        <f>(IF(N34=0,0,IF($A34="M",INT(VLOOKUP(3,MConstants!$B$4:$E$8,2)*((INT(100*((((INT(100*N34))/100)*VLOOKUP($B34,'M5YrFactors'!$A$3:$F$18,1+3)))))/100-VLOOKUP(3,MConstants!$B$4:$E$8,3))^VLOOKUP(3,MConstants!$B$4:$E$8,4)),(INT(VLOOKUP(3,FConstants!$B$4:$E$8,2)*((INT(100*((((INT(100*N34))/100)*VLOOKUP($B34,'F5YrFactors'!$A$3:$F$18,1+3)))))/100-VLOOKUP(3,FConstants!$B$4:$E$8,3))^VLOOKUP(3,FConstants!$B$4:$E$8,4))))))</f>
        <v>0</v>
      </c>
      <c r="R34" s="67"/>
      <c r="S34" s="52">
        <f>IF(R34="",0,INT((IF(AND($A34&lt;&gt;"M",$A34&lt;&gt;"F"),0,IF($A34="M",R34*VLOOKUP($B34,'M5YrFactors'!$A$3:$F$22,1+4),IF($A34="F",R34*VLOOKUP($B34,'F5YrFactors'!$A$3:$F$74,1+4),))))*100)/100)</f>
        <v>0</v>
      </c>
      <c r="T34" s="52">
        <f>IF($A34="M",100*(INT(100*R34*VLOOKUP($B34,'M1YrFactors'!$A$3:$F$89,1+4))/100)/MOC!$E$3,IF($A34="F",100*(INT(100*R34*VLOOKUP($B34,'F1YrFactors'!$A$3:$F$89,1+4))/100)/FOC!$E$3,0))</f>
        <v>0</v>
      </c>
      <c r="U34" s="66">
        <f>(IF(R34=0,0,IF($A34="M",INT(VLOOKUP(4,MConstants!$B$4:$E$8,2)*((INT(100*((((INT(100*R34))/100)*VLOOKUP($B34,'M5YrFactors'!$A$3:$F$18,1+4)))))/100-VLOOKUP(4,MConstants!$B$4:$E$8,3))^VLOOKUP(4,MConstants!$B$4:$E$8,4)),(INT(VLOOKUP(4,FConstants!$B$4:$E$8,2)*((INT(100*((((INT(100*R34))/100)*VLOOKUP($B34,'F5YrFactors'!$A$3:$F$18,1+4)))))/100-VLOOKUP(4,FConstants!$B$4:$E$8,3))^VLOOKUP(4,FConstants!$B$4:$E$8,4))))))</f>
        <v>0</v>
      </c>
      <c r="V34" s="67"/>
      <c r="W34" s="52">
        <f>IF(V34="",0,INT((IF(AND($A34&lt;&gt;"M",$A34&lt;&gt;"F"),0,IF($A34="M",V34*VLOOKUP($B34,'M5YrFactors'!$A$3:$F$22,1+5),IF($A34="F",V34*VLOOKUP($B34,'F5YrFactors'!$A$3:$F$74,1+5),))))*100)/100)</f>
        <v>0</v>
      </c>
      <c r="X34" s="52">
        <f>IF($A34="M",100*(INT(100*V34*VLOOKUP($B34,'M1YrFactors'!$A$3:$F$89,1+5))/100)/MOC!$F$3,IF($A34="F",100*(INT(100*V34*VLOOKUP($B34,'F1YrFactors'!$A$3:$F$89,1+5))/100)/FOC!$F$3,0))</f>
        <v>0</v>
      </c>
      <c r="Y34" s="66">
        <f>(IF(V34=0,0,IF($A34="M",INT(VLOOKUP(5,MConstants!$B$4:$E$8,2)*((INT(100*((((INT(100*V34))/100)*VLOOKUP($B34,'M5YrFactors'!$A$3:$F$18,1+5)))))/100-VLOOKUP(5,MConstants!$B$4:$E$8,3))^VLOOKUP(5,MConstants!$B$4:$E$8,4)),(INT(VLOOKUP(5,FConstants!$B$4:$E$8,2)*((INT(100*((((INT(100*V34))/100)*VLOOKUP($B34,'F5YrFactors'!$A$3:$F$18,1+5)))))/100-VLOOKUP(5,FConstants!$B$4:$E$8,3))^VLOOKUP(5,FConstants!$B$4:$E$8,4))))))</f>
        <v>0</v>
      </c>
      <c r="Z34" s="68" t="s">
        <v>3</v>
      </c>
      <c r="AA34" s="64" t="s">
        <v>3</v>
      </c>
      <c r="AB34" s="69" t="s">
        <v>3</v>
      </c>
      <c r="AC34" s="70" t="s">
        <v>3</v>
      </c>
    </row>
    <row r="35" spans="1:29" ht="12.75">
      <c r="A35" s="63"/>
      <c r="B35" s="64" t="s">
        <v>3</v>
      </c>
      <c r="C35" s="65" t="s">
        <v>3</v>
      </c>
      <c r="D35" s="65" t="s">
        <v>3</v>
      </c>
      <c r="E35" s="66">
        <f t="shared" si="0"/>
        <v>0</v>
      </c>
      <c r="F35" s="67"/>
      <c r="G35" s="52">
        <f>IF(F35="",0,INT((IF(AND($A35&lt;&gt;"M",$A35&lt;&gt;"F"),0,IF($A35="M",F35*VLOOKUP($B35,'M5YrFactors'!$A$3:$F$22,1+1),IF($A35="F",F35*VLOOKUP($B35,'F5YrFactors'!$A$3:$F$74,1+1),))))*100)/100)</f>
        <v>0</v>
      </c>
      <c r="H35" s="52">
        <f>IF($A35="M",100*(INT(100*F35*VLOOKUP($B35,'M1YrFactors'!$A$3:$F$89,1+1))/100)/MOC!$B$3,IF($A35="F",100*(INT(100*F35*VLOOKUP($B35,'F1YrFactors'!$A$3:$F$89,1+1))/100)/FOC!$B$3,0))</f>
        <v>0</v>
      </c>
      <c r="I35" s="66">
        <f>(IF(F35=0,0,IF($A35="M",INT(VLOOKUP(1,MConstants!$B$4:$E$8,2)*((INT(100*((((INT(100*F35))/100)*VLOOKUP($B35,'M5YrFactors'!$A$3:$F$18,1+1)))))/100-VLOOKUP(1,MConstants!$B$4:$E$8,3))^VLOOKUP(1,MConstants!$B$4:$E$8,4)),(INT(VLOOKUP(1,FConstants!$B$4:$E$8,2)*((INT(100*((((INT(100*F35))/100)*VLOOKUP($B35,'F5YrFactors'!$A$3:$F$18,1+1)))))/100-VLOOKUP(1,FConstants!$B$4:$E$8,3))^VLOOKUP(1,FConstants!$B$4:$E$8,4))))))</f>
        <v>0</v>
      </c>
      <c r="J35" s="67"/>
      <c r="K35" s="52">
        <f>IF(J35="",0,INT((IF(AND($A35&lt;&gt;"M",$A35&lt;&gt;"F"),0,IF($A35="M",J35*VLOOKUP($B35,'M5YrFactors'!$A$3:$F$22,1+2),IF($A35="F",J35*VLOOKUP($B35,'F5YrFactors'!$A$3:$F$74,1+2),))))*100)/100)</f>
        <v>0</v>
      </c>
      <c r="L35" s="52">
        <f>IF($A35="M",100*(INT(100*J35*VLOOKUP($B35,'M1YrFactors'!$A$3:$F$89,1+1))/100)/MOC!$B$3,IF($A35="F",100*(INT(100*J35*VLOOKUP($B35,'F1YrFactors'!$A$3:$F$89,1+1))/100)/FOC!$B$3,0))</f>
        <v>0</v>
      </c>
      <c r="M35" s="66">
        <f>(IF(J35=0,0,IF($A35="M",INT(VLOOKUP(2,MConstants!$B$4:$E$8,2)*((INT(100*((((INT(100*J35))/100)*VLOOKUP($B35,'M5YrFactors'!$A$3:$F$18,1+2)))))/100-VLOOKUP(2,MConstants!$B$4:$E$8,3))^VLOOKUP(2,MConstants!$B$4:$E$8,4)),(INT(VLOOKUP(2,FConstants!$B$4:$E$8,2)*((INT(100*((((INT(100*J35))/100)*VLOOKUP($B35,'F5YrFactors'!$A$3:$F$18,1+2)))))/100-VLOOKUP(2,FConstants!$B$4:$E$8,3))^VLOOKUP(2,FConstants!$B$4:$E$8,4))))))</f>
        <v>0</v>
      </c>
      <c r="N35" s="67"/>
      <c r="O35" s="52">
        <f>IF(N35="",0,INT((IF(AND($A35&lt;&gt;"M",$A35&lt;&gt;"F"),0,IF($A35="M",N35*VLOOKUP($B35,'M5YrFactors'!$A$3:$F$22,1+3),IF($A35="F",N35*VLOOKUP($B35,'F5YrFactors'!$A$3:$F$74,1+3),))))*100)/100)</f>
        <v>0</v>
      </c>
      <c r="P35" s="52">
        <f>IF($A35="M",100*(INT(100*N35*VLOOKUP($B35,'M1YrFactors'!$A$3:$F$89,1+3))/100)/MOC!$D$3,IF($A35="F",100*(INT(100*N35*VLOOKUP($B35,'F1YrFactors'!$A$3:$F$89,1+3))/100)/FOC!$D$3,0))</f>
        <v>0</v>
      </c>
      <c r="Q35" s="66">
        <f>(IF(N35=0,0,IF($A35="M",INT(VLOOKUP(3,MConstants!$B$4:$E$8,2)*((INT(100*((((INT(100*N35))/100)*VLOOKUP($B35,'M5YrFactors'!$A$3:$F$18,1+3)))))/100-VLOOKUP(3,MConstants!$B$4:$E$8,3))^VLOOKUP(3,MConstants!$B$4:$E$8,4)),(INT(VLOOKUP(3,FConstants!$B$4:$E$8,2)*((INT(100*((((INT(100*N35))/100)*VLOOKUP($B35,'F5YrFactors'!$A$3:$F$18,1+3)))))/100-VLOOKUP(3,FConstants!$B$4:$E$8,3))^VLOOKUP(3,FConstants!$B$4:$E$8,4))))))</f>
        <v>0</v>
      </c>
      <c r="R35" s="67"/>
      <c r="S35" s="52">
        <f>IF(R35="",0,INT((IF(AND($A35&lt;&gt;"M",$A35&lt;&gt;"F"),0,IF($A35="M",R35*VLOOKUP($B35,'M5YrFactors'!$A$3:$F$22,1+4),IF($A35="F",R35*VLOOKUP($B35,'F5YrFactors'!$A$3:$F$74,1+4),))))*100)/100)</f>
        <v>0</v>
      </c>
      <c r="T35" s="52">
        <f>IF($A35="M",100*(INT(100*R35*VLOOKUP($B35,'M1YrFactors'!$A$3:$F$89,1+4))/100)/MOC!$E$3,IF($A35="F",100*(INT(100*R35*VLOOKUP($B35,'F1YrFactors'!$A$3:$F$89,1+4))/100)/FOC!$E$3,0))</f>
        <v>0</v>
      </c>
      <c r="U35" s="66">
        <f>(IF(R35=0,0,IF($A35="M",INT(VLOOKUP(4,MConstants!$B$4:$E$8,2)*((INT(100*((((INT(100*R35))/100)*VLOOKUP($B35,'M5YrFactors'!$A$3:$F$18,1+4)))))/100-VLOOKUP(4,MConstants!$B$4:$E$8,3))^VLOOKUP(4,MConstants!$B$4:$E$8,4)),(INT(VLOOKUP(4,FConstants!$B$4:$E$8,2)*((INT(100*((((INT(100*R35))/100)*VLOOKUP($B35,'F5YrFactors'!$A$3:$F$18,1+4)))))/100-VLOOKUP(4,FConstants!$B$4:$E$8,3))^VLOOKUP(4,FConstants!$B$4:$E$8,4))))))</f>
        <v>0</v>
      </c>
      <c r="V35" s="67"/>
      <c r="W35" s="52">
        <f>IF(V35="",0,INT((IF(AND($A35&lt;&gt;"M",$A35&lt;&gt;"F"),0,IF($A35="M",V35*VLOOKUP($B35,'M5YrFactors'!$A$3:$F$22,1+5),IF($A35="F",V35*VLOOKUP($B35,'F5YrFactors'!$A$3:$F$74,1+5),))))*100)/100)</f>
        <v>0</v>
      </c>
      <c r="X35" s="52">
        <f>IF($A35="M",100*(INT(100*V35*VLOOKUP($B35,'M1YrFactors'!$A$3:$F$89,1+5))/100)/MOC!$F$3,IF($A35="F",100*(INT(100*V35*VLOOKUP($B35,'F1YrFactors'!$A$3:$F$89,1+5))/100)/FOC!$F$3,0))</f>
        <v>0</v>
      </c>
      <c r="Y35" s="66">
        <f>(IF(V35=0,0,IF($A35="M",INT(VLOOKUP(5,MConstants!$B$4:$E$8,2)*((INT(100*((((INT(100*V35))/100)*VLOOKUP($B35,'M5YrFactors'!$A$3:$F$18,1+5)))))/100-VLOOKUP(5,MConstants!$B$4:$E$8,3))^VLOOKUP(5,MConstants!$B$4:$E$8,4)),(INT(VLOOKUP(5,FConstants!$B$4:$E$8,2)*((INT(100*((((INT(100*V35))/100)*VLOOKUP($B35,'F5YrFactors'!$A$3:$F$18,1+5)))))/100-VLOOKUP(5,FConstants!$B$4:$E$8,3))^VLOOKUP(5,FConstants!$B$4:$E$8,4))))))</f>
        <v>0</v>
      </c>
      <c r="Z35" s="68" t="s">
        <v>3</v>
      </c>
      <c r="AA35" s="64" t="s">
        <v>3</v>
      </c>
      <c r="AB35" s="69" t="s">
        <v>3</v>
      </c>
      <c r="AC35" s="70" t="s">
        <v>3</v>
      </c>
    </row>
    <row r="36" spans="1:29" ht="12.75">
      <c r="A36" s="63"/>
      <c r="B36" s="64" t="s">
        <v>3</v>
      </c>
      <c r="C36" s="65" t="s">
        <v>3</v>
      </c>
      <c r="D36" s="65" t="s">
        <v>3</v>
      </c>
      <c r="E36" s="66">
        <f t="shared" si="0"/>
        <v>0</v>
      </c>
      <c r="F36" s="67"/>
      <c r="G36" s="52">
        <f>IF(F36="",0,INT((IF(AND($A36&lt;&gt;"M",$A36&lt;&gt;"F"),0,IF($A36="M",F36*VLOOKUP($B36,'M5YrFactors'!$A$3:$F$22,1+1),IF($A36="F",F36*VLOOKUP($B36,'F5YrFactors'!$A$3:$F$74,1+1),))))*100)/100)</f>
        <v>0</v>
      </c>
      <c r="H36" s="52">
        <f>IF($A36="M",100*(INT(100*F36*VLOOKUP($B36,'M1YrFactors'!$A$3:$F$89,1+1))/100)/MOC!$B$3,IF($A36="F",100*(INT(100*F36*VLOOKUP($B36,'F1YrFactors'!$A$3:$F$89,1+1))/100)/FOC!$B$3,0))</f>
        <v>0</v>
      </c>
      <c r="I36" s="66">
        <f>(IF(F36=0,0,IF($A36="M",INT(VLOOKUP(1,MConstants!$B$4:$E$8,2)*((INT(100*((((INT(100*F36))/100)*VLOOKUP($B36,'M5YrFactors'!$A$3:$F$18,1+1)))))/100-VLOOKUP(1,MConstants!$B$4:$E$8,3))^VLOOKUP(1,MConstants!$B$4:$E$8,4)),(INT(VLOOKUP(1,FConstants!$B$4:$E$8,2)*((INT(100*((((INT(100*F36))/100)*VLOOKUP($B36,'F5YrFactors'!$A$3:$F$18,1+1)))))/100-VLOOKUP(1,FConstants!$B$4:$E$8,3))^VLOOKUP(1,FConstants!$B$4:$E$8,4))))))</f>
        <v>0</v>
      </c>
      <c r="J36" s="67"/>
      <c r="K36" s="52">
        <f>IF(J36="",0,INT((IF(AND($A36&lt;&gt;"M",$A36&lt;&gt;"F"),0,IF($A36="M",J36*VLOOKUP($B36,'M5YrFactors'!$A$3:$F$22,1+2),IF($A36="F",J36*VLOOKUP($B36,'F5YrFactors'!$A$3:$F$74,1+2),))))*100)/100)</f>
        <v>0</v>
      </c>
      <c r="L36" s="52">
        <f>IF($A36="M",100*(INT(100*J36*VLOOKUP($B36,'M1YrFactors'!$A$3:$F$89,1+1))/100)/MOC!$B$3,IF($A36="F",100*(INT(100*J36*VLOOKUP($B36,'F1YrFactors'!$A$3:$F$89,1+1))/100)/FOC!$B$3,0))</f>
        <v>0</v>
      </c>
      <c r="M36" s="66">
        <f>(IF(J36=0,0,IF($A36="M",INT(VLOOKUP(2,MConstants!$B$4:$E$8,2)*((INT(100*((((INT(100*J36))/100)*VLOOKUP($B36,'M5YrFactors'!$A$3:$F$18,1+2)))))/100-VLOOKUP(2,MConstants!$B$4:$E$8,3))^VLOOKUP(2,MConstants!$B$4:$E$8,4)),(INT(VLOOKUP(2,FConstants!$B$4:$E$8,2)*((INT(100*((((INT(100*J36))/100)*VLOOKUP($B36,'F5YrFactors'!$A$3:$F$18,1+2)))))/100-VLOOKUP(2,FConstants!$B$4:$E$8,3))^VLOOKUP(2,FConstants!$B$4:$E$8,4))))))</f>
        <v>0</v>
      </c>
      <c r="N36" s="67"/>
      <c r="O36" s="52">
        <f>IF(N36="",0,INT((IF(AND($A36&lt;&gt;"M",$A36&lt;&gt;"F"),0,IF($A36="M",N36*VLOOKUP($B36,'M5YrFactors'!$A$3:$F$22,1+3),IF($A36="F",N36*VLOOKUP($B36,'F5YrFactors'!$A$3:$F$74,1+3),))))*100)/100)</f>
        <v>0</v>
      </c>
      <c r="P36" s="52">
        <f>IF($A36="M",100*(INT(100*N36*VLOOKUP($B36,'M1YrFactors'!$A$3:$F$89,1+3))/100)/MOC!$D$3,IF($A36="F",100*(INT(100*N36*VLOOKUP($B36,'F1YrFactors'!$A$3:$F$89,1+3))/100)/FOC!$D$3,0))</f>
        <v>0</v>
      </c>
      <c r="Q36" s="66">
        <f>(IF(N36=0,0,IF($A36="M",INT(VLOOKUP(3,MConstants!$B$4:$E$8,2)*((INT(100*((((INT(100*N36))/100)*VLOOKUP($B36,'M5YrFactors'!$A$3:$F$18,1+3)))))/100-VLOOKUP(3,MConstants!$B$4:$E$8,3))^VLOOKUP(3,MConstants!$B$4:$E$8,4)),(INT(VLOOKUP(3,FConstants!$B$4:$E$8,2)*((INT(100*((((INT(100*N36))/100)*VLOOKUP($B36,'F5YrFactors'!$A$3:$F$18,1+3)))))/100-VLOOKUP(3,FConstants!$B$4:$E$8,3))^VLOOKUP(3,FConstants!$B$4:$E$8,4))))))</f>
        <v>0</v>
      </c>
      <c r="R36" s="67"/>
      <c r="S36" s="52">
        <f>IF(R36="",0,INT((IF(AND($A36&lt;&gt;"M",$A36&lt;&gt;"F"),0,IF($A36="M",R36*VLOOKUP($B36,'M5YrFactors'!$A$3:$F$22,1+4),IF($A36="F",R36*VLOOKUP($B36,'F5YrFactors'!$A$3:$F$74,1+4),))))*100)/100)</f>
        <v>0</v>
      </c>
      <c r="T36" s="52">
        <f>IF($A36="M",100*(INT(100*R36*VLOOKUP($B36,'M1YrFactors'!$A$3:$F$89,1+4))/100)/MOC!$E$3,IF($A36="F",100*(INT(100*R36*VLOOKUP($B36,'F1YrFactors'!$A$3:$F$89,1+4))/100)/FOC!$E$3,0))</f>
        <v>0</v>
      </c>
      <c r="U36" s="66">
        <f>(IF(R36=0,0,IF($A36="M",INT(VLOOKUP(4,MConstants!$B$4:$E$8,2)*((INT(100*((((INT(100*R36))/100)*VLOOKUP($B36,'M5YrFactors'!$A$3:$F$18,1+4)))))/100-VLOOKUP(4,MConstants!$B$4:$E$8,3))^VLOOKUP(4,MConstants!$B$4:$E$8,4)),(INT(VLOOKUP(4,FConstants!$B$4:$E$8,2)*((INT(100*((((INT(100*R36))/100)*VLOOKUP($B36,'F5YrFactors'!$A$3:$F$18,1+4)))))/100-VLOOKUP(4,FConstants!$B$4:$E$8,3))^VLOOKUP(4,FConstants!$B$4:$E$8,4))))))</f>
        <v>0</v>
      </c>
      <c r="V36" s="67"/>
      <c r="W36" s="52">
        <f>IF(V36="",0,INT((IF(AND($A36&lt;&gt;"M",$A36&lt;&gt;"F"),0,IF($A36="M",V36*VLOOKUP($B36,'M5YrFactors'!$A$3:$F$22,1+5),IF($A36="F",V36*VLOOKUP($B36,'F5YrFactors'!$A$3:$F$74,1+5),))))*100)/100)</f>
        <v>0</v>
      </c>
      <c r="X36" s="52">
        <f>IF($A36="M",100*(INT(100*V36*VLOOKUP($B36,'M1YrFactors'!$A$3:$F$89,1+5))/100)/MOC!$F$3,IF($A36="F",100*(INT(100*V36*VLOOKUP($B36,'F1YrFactors'!$A$3:$F$89,1+5))/100)/FOC!$F$3,0))</f>
        <v>0</v>
      </c>
      <c r="Y36" s="66">
        <f>(IF(V36=0,0,IF($A36="M",INT(VLOOKUP(5,MConstants!$B$4:$E$8,2)*((INT(100*((((INT(100*V36))/100)*VLOOKUP($B36,'M5YrFactors'!$A$3:$F$18,1+5)))))/100-VLOOKUP(5,MConstants!$B$4:$E$8,3))^VLOOKUP(5,MConstants!$B$4:$E$8,4)),(INT(VLOOKUP(5,FConstants!$B$4:$E$8,2)*((INT(100*((((INT(100*V36))/100)*VLOOKUP($B36,'F5YrFactors'!$A$3:$F$18,1+5)))))/100-VLOOKUP(5,FConstants!$B$4:$E$8,3))^VLOOKUP(5,FConstants!$B$4:$E$8,4))))))</f>
        <v>0</v>
      </c>
      <c r="Z36" s="68" t="s">
        <v>3</v>
      </c>
      <c r="AA36" s="64" t="s">
        <v>3</v>
      </c>
      <c r="AB36" s="69" t="s">
        <v>3</v>
      </c>
      <c r="AC36" s="70" t="s">
        <v>3</v>
      </c>
    </row>
    <row r="37" spans="1:29" ht="12.75">
      <c r="A37" s="63"/>
      <c r="B37" s="64" t="s">
        <v>3</v>
      </c>
      <c r="C37" s="65" t="s">
        <v>3</v>
      </c>
      <c r="D37" s="65" t="s">
        <v>3</v>
      </c>
      <c r="E37" s="66">
        <f t="shared" si="0"/>
        <v>0</v>
      </c>
      <c r="F37" s="67"/>
      <c r="G37" s="52">
        <f>IF(F37="",0,INT((IF(AND($A37&lt;&gt;"M",$A37&lt;&gt;"F"),0,IF($A37="M",F37*VLOOKUP($B37,'M5YrFactors'!$A$3:$F$22,1+1),IF($A37="F",F37*VLOOKUP($B37,'F5YrFactors'!$A$3:$F$74,1+1),))))*100)/100)</f>
        <v>0</v>
      </c>
      <c r="H37" s="52">
        <f>IF($A37="M",100*(INT(100*F37*VLOOKUP($B37,'M1YrFactors'!$A$3:$F$89,1+1))/100)/MOC!$B$3,IF($A37="F",100*(INT(100*F37*VLOOKUP($B37,'F1YrFactors'!$A$3:$F$89,1+1))/100)/FOC!$B$3,0))</f>
        <v>0</v>
      </c>
      <c r="I37" s="66">
        <f>(IF(F37=0,0,IF($A37="M",INT(VLOOKUP(1,MConstants!$B$4:$E$8,2)*((INT(100*((((INT(100*F37))/100)*VLOOKUP($B37,'M5YrFactors'!$A$3:$F$18,1+1)))))/100-VLOOKUP(1,MConstants!$B$4:$E$8,3))^VLOOKUP(1,MConstants!$B$4:$E$8,4)),(INT(VLOOKUP(1,FConstants!$B$4:$E$8,2)*((INT(100*((((INT(100*F37))/100)*VLOOKUP($B37,'F5YrFactors'!$A$3:$F$18,1+1)))))/100-VLOOKUP(1,FConstants!$B$4:$E$8,3))^VLOOKUP(1,FConstants!$B$4:$E$8,4))))))</f>
        <v>0</v>
      </c>
      <c r="J37" s="67"/>
      <c r="K37" s="52">
        <f>IF(J37="",0,INT((IF(AND($A37&lt;&gt;"M",$A37&lt;&gt;"F"),0,IF($A37="M",J37*VLOOKUP($B37,'M5YrFactors'!$A$3:$F$22,1+2),IF($A37="F",J37*VLOOKUP($B37,'F5YrFactors'!$A$3:$F$74,1+2),))))*100)/100)</f>
        <v>0</v>
      </c>
      <c r="L37" s="52">
        <f>IF($A37="M",100*(INT(100*J37*VLOOKUP($B37,'M1YrFactors'!$A$3:$F$89,1+1))/100)/MOC!$B$3,IF($A37="F",100*(INT(100*J37*VLOOKUP($B37,'F1YrFactors'!$A$3:$F$89,1+1))/100)/FOC!$B$3,0))</f>
        <v>0</v>
      </c>
      <c r="M37" s="66">
        <f>(IF(J37=0,0,IF($A37="M",INT(VLOOKUP(2,MConstants!$B$4:$E$8,2)*((INT(100*((((INT(100*J37))/100)*VLOOKUP($B37,'M5YrFactors'!$A$3:$F$18,1+2)))))/100-VLOOKUP(2,MConstants!$B$4:$E$8,3))^VLOOKUP(2,MConstants!$B$4:$E$8,4)),(INT(VLOOKUP(2,FConstants!$B$4:$E$8,2)*((INT(100*((((INT(100*J37))/100)*VLOOKUP($B37,'F5YrFactors'!$A$3:$F$18,1+2)))))/100-VLOOKUP(2,FConstants!$B$4:$E$8,3))^VLOOKUP(2,FConstants!$B$4:$E$8,4))))))</f>
        <v>0</v>
      </c>
      <c r="N37" s="67"/>
      <c r="O37" s="52">
        <f>IF(N37="",0,INT((IF(AND($A37&lt;&gt;"M",$A37&lt;&gt;"F"),0,IF($A37="M",N37*VLOOKUP($B37,'M5YrFactors'!$A$3:$F$22,1+3),IF($A37="F",N37*VLOOKUP($B37,'F5YrFactors'!$A$3:$F$74,1+3),))))*100)/100)</f>
        <v>0</v>
      </c>
      <c r="P37" s="52">
        <f>IF($A37="M",100*(INT(100*N37*VLOOKUP($B37,'M1YrFactors'!$A$3:$F$89,1+3))/100)/MOC!$D$3,IF($A37="F",100*(INT(100*N37*VLOOKUP($B37,'F1YrFactors'!$A$3:$F$89,1+3))/100)/FOC!$D$3,0))</f>
        <v>0</v>
      </c>
      <c r="Q37" s="66">
        <f>(IF(N37=0,0,IF($A37="M",INT(VLOOKUP(3,MConstants!$B$4:$E$8,2)*((INT(100*((((INT(100*N37))/100)*VLOOKUP($B37,'M5YrFactors'!$A$3:$F$18,1+3)))))/100-VLOOKUP(3,MConstants!$B$4:$E$8,3))^VLOOKUP(3,MConstants!$B$4:$E$8,4)),(INT(VLOOKUP(3,FConstants!$B$4:$E$8,2)*((INT(100*((((INT(100*N37))/100)*VLOOKUP($B37,'F5YrFactors'!$A$3:$F$18,1+3)))))/100-VLOOKUP(3,FConstants!$B$4:$E$8,3))^VLOOKUP(3,FConstants!$B$4:$E$8,4))))))</f>
        <v>0</v>
      </c>
      <c r="R37" s="67"/>
      <c r="S37" s="52">
        <f>IF(R37="",0,INT((IF(AND($A37&lt;&gt;"M",$A37&lt;&gt;"F"),0,IF($A37="M",R37*VLOOKUP($B37,'M5YrFactors'!$A$3:$F$22,1+4),IF($A37="F",R37*VLOOKUP($B37,'F5YrFactors'!$A$3:$F$74,1+4),))))*100)/100)</f>
        <v>0</v>
      </c>
      <c r="T37" s="52">
        <f>IF($A37="M",100*(INT(100*R37*VLOOKUP($B37,'M1YrFactors'!$A$3:$F$89,1+4))/100)/MOC!$E$3,IF($A37="F",100*(INT(100*R37*VLOOKUP($B37,'F1YrFactors'!$A$3:$F$89,1+4))/100)/FOC!$E$3,0))</f>
        <v>0</v>
      </c>
      <c r="U37" s="66">
        <f>(IF(R37=0,0,IF($A37="M",INT(VLOOKUP(4,MConstants!$B$4:$E$8,2)*((INT(100*((((INT(100*R37))/100)*VLOOKUP($B37,'M5YrFactors'!$A$3:$F$18,1+4)))))/100-VLOOKUP(4,MConstants!$B$4:$E$8,3))^VLOOKUP(4,MConstants!$B$4:$E$8,4)),(INT(VLOOKUP(4,FConstants!$B$4:$E$8,2)*((INT(100*((((INT(100*R37))/100)*VLOOKUP($B37,'F5YrFactors'!$A$3:$F$18,1+4)))))/100-VLOOKUP(4,FConstants!$B$4:$E$8,3))^VLOOKUP(4,FConstants!$B$4:$E$8,4))))))</f>
        <v>0</v>
      </c>
      <c r="V37" s="67"/>
      <c r="W37" s="52">
        <f>IF(V37="",0,INT((IF(AND($A37&lt;&gt;"M",$A37&lt;&gt;"F"),0,IF($A37="M",V37*VLOOKUP($B37,'M5YrFactors'!$A$3:$F$22,1+5),IF($A37="F",V37*VLOOKUP($B37,'F5YrFactors'!$A$3:$F$74,1+5),))))*100)/100)</f>
        <v>0</v>
      </c>
      <c r="X37" s="52">
        <f>IF($A37="M",100*(INT(100*V37*VLOOKUP($B37,'M1YrFactors'!$A$3:$F$89,1+5))/100)/MOC!$F$3,IF($A37="F",100*(INT(100*V37*VLOOKUP($B37,'F1YrFactors'!$A$3:$F$89,1+5))/100)/FOC!$F$3,0))</f>
        <v>0</v>
      </c>
      <c r="Y37" s="66">
        <f>(IF(V37=0,0,IF($A37="M",INT(VLOOKUP(5,MConstants!$B$4:$E$8,2)*((INT(100*((((INT(100*V37))/100)*VLOOKUP($B37,'M5YrFactors'!$A$3:$F$18,1+5)))))/100-VLOOKUP(5,MConstants!$B$4:$E$8,3))^VLOOKUP(5,MConstants!$B$4:$E$8,4)),(INT(VLOOKUP(5,FConstants!$B$4:$E$8,2)*((INT(100*((((INT(100*V37))/100)*VLOOKUP($B37,'F5YrFactors'!$A$3:$F$18,1+5)))))/100-VLOOKUP(5,FConstants!$B$4:$E$8,3))^VLOOKUP(5,FConstants!$B$4:$E$8,4))))))</f>
        <v>0</v>
      </c>
      <c r="Z37" s="68" t="s">
        <v>3</v>
      </c>
      <c r="AA37" s="64" t="s">
        <v>3</v>
      </c>
      <c r="AB37" s="69" t="s">
        <v>3</v>
      </c>
      <c r="AC37" s="70" t="s">
        <v>3</v>
      </c>
    </row>
    <row r="38" spans="1:29" ht="12.75">
      <c r="A38" s="63"/>
      <c r="B38" s="64" t="s">
        <v>3</v>
      </c>
      <c r="C38" s="65" t="s">
        <v>3</v>
      </c>
      <c r="D38" s="65" t="s">
        <v>3</v>
      </c>
      <c r="E38" s="66">
        <f t="shared" si="0"/>
        <v>0</v>
      </c>
      <c r="F38" s="67"/>
      <c r="G38" s="52">
        <f>IF(F38="",0,INT((IF(AND($A38&lt;&gt;"M",$A38&lt;&gt;"F"),0,IF($A38="M",F38*VLOOKUP($B38,'M5YrFactors'!$A$3:$F$22,1+1),IF($A38="F",F38*VLOOKUP($B38,'F5YrFactors'!$A$3:$F$74,1+1),))))*100)/100)</f>
        <v>0</v>
      </c>
      <c r="H38" s="52">
        <f>IF($A38="M",100*(INT(100*F38*VLOOKUP($B38,'M1YrFactors'!$A$3:$F$89,1+1))/100)/MOC!$B$3,IF($A38="F",100*(INT(100*F38*VLOOKUP($B38,'F1YrFactors'!$A$3:$F$89,1+1))/100)/FOC!$B$3,0))</f>
        <v>0</v>
      </c>
      <c r="I38" s="66">
        <f>(IF(F38=0,0,IF($A38="M",INT(VLOOKUP(1,MConstants!$B$4:$E$8,2)*((INT(100*((((INT(100*F38))/100)*VLOOKUP($B38,'M5YrFactors'!$A$3:$F$18,1+1)))))/100-VLOOKUP(1,MConstants!$B$4:$E$8,3))^VLOOKUP(1,MConstants!$B$4:$E$8,4)),(INT(VLOOKUP(1,FConstants!$B$4:$E$8,2)*((INT(100*((((INT(100*F38))/100)*VLOOKUP($B38,'F5YrFactors'!$A$3:$F$18,1+1)))))/100-VLOOKUP(1,FConstants!$B$4:$E$8,3))^VLOOKUP(1,FConstants!$B$4:$E$8,4))))))</f>
        <v>0</v>
      </c>
      <c r="J38" s="67"/>
      <c r="K38" s="52">
        <f>IF(J38="",0,INT((IF(AND($A38&lt;&gt;"M",$A38&lt;&gt;"F"),0,IF($A38="M",J38*VLOOKUP($B38,'M5YrFactors'!$A$3:$F$22,1+2),IF($A38="F",J38*VLOOKUP($B38,'F5YrFactors'!$A$3:$F$74,1+2),))))*100)/100)</f>
        <v>0</v>
      </c>
      <c r="L38" s="52">
        <f>IF($A38="M",100*(INT(100*J38*VLOOKUP($B38,'M1YrFactors'!$A$3:$F$89,1+1))/100)/MOC!$B$3,IF($A38="F",100*(INT(100*J38*VLOOKUP($B38,'F1YrFactors'!$A$3:$F$89,1+1))/100)/FOC!$B$3,0))</f>
        <v>0</v>
      </c>
      <c r="M38" s="66">
        <f>(IF(J38=0,0,IF($A38="M",INT(VLOOKUP(2,MConstants!$B$4:$E$8,2)*((INT(100*((((INT(100*J38))/100)*VLOOKUP($B38,'M5YrFactors'!$A$3:$F$18,1+2)))))/100-VLOOKUP(2,MConstants!$B$4:$E$8,3))^VLOOKUP(2,MConstants!$B$4:$E$8,4)),(INT(VLOOKUP(2,FConstants!$B$4:$E$8,2)*((INT(100*((((INT(100*J38))/100)*VLOOKUP($B38,'F5YrFactors'!$A$3:$F$18,1+2)))))/100-VLOOKUP(2,FConstants!$B$4:$E$8,3))^VLOOKUP(2,FConstants!$B$4:$E$8,4))))))</f>
        <v>0</v>
      </c>
      <c r="N38" s="67"/>
      <c r="O38" s="52">
        <f>IF(N38="",0,INT((IF(AND($A38&lt;&gt;"M",$A38&lt;&gt;"F"),0,IF($A38="M",N38*VLOOKUP($B38,'M5YrFactors'!$A$3:$F$22,1+3),IF($A38="F",N38*VLOOKUP($B38,'F5YrFactors'!$A$3:$F$74,1+3),))))*100)/100)</f>
        <v>0</v>
      </c>
      <c r="P38" s="52">
        <f>IF($A38="M",100*(INT(100*N38*VLOOKUP($B38,'M1YrFactors'!$A$3:$F$89,1+3))/100)/MOC!$D$3,IF($A38="F",100*(INT(100*N38*VLOOKUP($B38,'F1YrFactors'!$A$3:$F$89,1+3))/100)/FOC!$D$3,0))</f>
        <v>0</v>
      </c>
      <c r="Q38" s="66">
        <f>(IF(N38=0,0,IF($A38="M",INT(VLOOKUP(3,MConstants!$B$4:$E$8,2)*((INT(100*((((INT(100*N38))/100)*VLOOKUP($B38,'M5YrFactors'!$A$3:$F$18,1+3)))))/100-VLOOKUP(3,MConstants!$B$4:$E$8,3))^VLOOKUP(3,MConstants!$B$4:$E$8,4)),(INT(VLOOKUP(3,FConstants!$B$4:$E$8,2)*((INT(100*((((INT(100*N38))/100)*VLOOKUP($B38,'F5YrFactors'!$A$3:$F$18,1+3)))))/100-VLOOKUP(3,FConstants!$B$4:$E$8,3))^VLOOKUP(3,FConstants!$B$4:$E$8,4))))))</f>
        <v>0</v>
      </c>
      <c r="R38" s="67"/>
      <c r="S38" s="52">
        <f>IF(R38="",0,INT((IF(AND($A38&lt;&gt;"M",$A38&lt;&gt;"F"),0,IF($A38="M",R38*VLOOKUP($B38,'M5YrFactors'!$A$3:$F$22,1+4),IF($A38="F",R38*VLOOKUP($B38,'F5YrFactors'!$A$3:$F$74,1+4),))))*100)/100)</f>
        <v>0</v>
      </c>
      <c r="T38" s="52">
        <f>IF($A38="M",100*(INT(100*R38*VLOOKUP($B38,'M1YrFactors'!$A$3:$F$89,1+4))/100)/MOC!$E$3,IF($A38="F",100*(INT(100*R38*VLOOKUP($B38,'F1YrFactors'!$A$3:$F$89,1+4))/100)/FOC!$E$3,0))</f>
        <v>0</v>
      </c>
      <c r="U38" s="66">
        <f>(IF(R38=0,0,IF($A38="M",INT(VLOOKUP(4,MConstants!$B$4:$E$8,2)*((INT(100*((((INT(100*R38))/100)*VLOOKUP($B38,'M5YrFactors'!$A$3:$F$18,1+4)))))/100-VLOOKUP(4,MConstants!$B$4:$E$8,3))^VLOOKUP(4,MConstants!$B$4:$E$8,4)),(INT(VLOOKUP(4,FConstants!$B$4:$E$8,2)*((INT(100*((((INT(100*R38))/100)*VLOOKUP($B38,'F5YrFactors'!$A$3:$F$18,1+4)))))/100-VLOOKUP(4,FConstants!$B$4:$E$8,3))^VLOOKUP(4,FConstants!$B$4:$E$8,4))))))</f>
        <v>0</v>
      </c>
      <c r="V38" s="67"/>
      <c r="W38" s="52">
        <f>IF(V38="",0,INT((IF(AND($A38&lt;&gt;"M",$A38&lt;&gt;"F"),0,IF($A38="M",V38*VLOOKUP($B38,'M5YrFactors'!$A$3:$F$22,1+5),IF($A38="F",V38*VLOOKUP($B38,'F5YrFactors'!$A$3:$F$74,1+5),))))*100)/100)</f>
        <v>0</v>
      </c>
      <c r="X38" s="52">
        <f>IF($A38="M",100*(INT(100*V38*VLOOKUP($B38,'M1YrFactors'!$A$3:$F$89,1+5))/100)/MOC!$F$3,IF($A38="F",100*(INT(100*V38*VLOOKUP($B38,'F1YrFactors'!$A$3:$F$89,1+5))/100)/FOC!$F$3,0))</f>
        <v>0</v>
      </c>
      <c r="Y38" s="66">
        <f>(IF(V38=0,0,IF($A38="M",INT(VLOOKUP(5,MConstants!$B$4:$E$8,2)*((INT(100*((((INT(100*V38))/100)*VLOOKUP($B38,'M5YrFactors'!$A$3:$F$18,1+5)))))/100-VLOOKUP(5,MConstants!$B$4:$E$8,3))^VLOOKUP(5,MConstants!$B$4:$E$8,4)),(INT(VLOOKUP(5,FConstants!$B$4:$E$8,2)*((INT(100*((((INT(100*V38))/100)*VLOOKUP($B38,'F5YrFactors'!$A$3:$F$18,1+5)))))/100-VLOOKUP(5,FConstants!$B$4:$E$8,3))^VLOOKUP(5,FConstants!$B$4:$E$8,4))))))</f>
        <v>0</v>
      </c>
      <c r="Z38" s="68" t="s">
        <v>3</v>
      </c>
      <c r="AA38" s="64" t="s">
        <v>3</v>
      </c>
      <c r="AB38" s="69" t="s">
        <v>3</v>
      </c>
      <c r="AC38" s="70" t="s">
        <v>3</v>
      </c>
    </row>
    <row r="39" spans="1:29" ht="12.75">
      <c r="A39" s="63"/>
      <c r="B39" s="64" t="s">
        <v>3</v>
      </c>
      <c r="C39" s="65" t="s">
        <v>3</v>
      </c>
      <c r="D39" s="65" t="s">
        <v>3</v>
      </c>
      <c r="E39" s="66">
        <f t="shared" si="0"/>
        <v>0</v>
      </c>
      <c r="F39" s="67"/>
      <c r="G39" s="52">
        <f>IF(F39="",0,INT((IF(AND($A39&lt;&gt;"M",$A39&lt;&gt;"F"),0,IF($A39="M",F39*VLOOKUP($B39,'M5YrFactors'!$A$3:$F$22,1+1),IF($A39="F",F39*VLOOKUP($B39,'F5YrFactors'!$A$3:$F$74,1+1),))))*100)/100)</f>
        <v>0</v>
      </c>
      <c r="H39" s="52">
        <f>IF($A39="M",100*(INT(100*F39*VLOOKUP($B39,'M1YrFactors'!$A$3:$F$89,1+1))/100)/MOC!$B$3,IF($A39="F",100*(INT(100*F39*VLOOKUP($B39,'F1YrFactors'!$A$3:$F$89,1+1))/100)/FOC!$B$3,0))</f>
        <v>0</v>
      </c>
      <c r="I39" s="66">
        <f>(IF(F39=0,0,IF($A39="M",INT(VLOOKUP(1,MConstants!$B$4:$E$8,2)*((INT(100*((((INT(100*F39))/100)*VLOOKUP($B39,'M5YrFactors'!$A$3:$F$18,1+1)))))/100-VLOOKUP(1,MConstants!$B$4:$E$8,3))^VLOOKUP(1,MConstants!$B$4:$E$8,4)),(INT(VLOOKUP(1,FConstants!$B$4:$E$8,2)*((INT(100*((((INT(100*F39))/100)*VLOOKUP($B39,'F5YrFactors'!$A$3:$F$18,1+1)))))/100-VLOOKUP(1,FConstants!$B$4:$E$8,3))^VLOOKUP(1,FConstants!$B$4:$E$8,4))))))</f>
        <v>0</v>
      </c>
      <c r="J39" s="67"/>
      <c r="K39" s="52">
        <f>IF(J39="",0,INT((IF(AND($A39&lt;&gt;"M",$A39&lt;&gt;"F"),0,IF($A39="M",J39*VLOOKUP($B39,'M5YrFactors'!$A$3:$F$22,1+2),IF($A39="F",J39*VLOOKUP($B39,'F5YrFactors'!$A$3:$F$74,1+2),))))*100)/100)</f>
        <v>0</v>
      </c>
      <c r="L39" s="52">
        <f>IF($A39="M",100*(INT(100*J39*VLOOKUP($B39,'M1YrFactors'!$A$3:$F$89,1+1))/100)/MOC!$B$3,IF($A39="F",100*(INT(100*J39*VLOOKUP($B39,'F1YrFactors'!$A$3:$F$89,1+1))/100)/FOC!$B$3,0))</f>
        <v>0</v>
      </c>
      <c r="M39" s="66">
        <f>(IF(J39=0,0,IF($A39="M",INT(VLOOKUP(2,MConstants!$B$4:$E$8,2)*((INT(100*((((INT(100*J39))/100)*VLOOKUP($B39,'M5YrFactors'!$A$3:$F$18,1+2)))))/100-VLOOKUP(2,MConstants!$B$4:$E$8,3))^VLOOKUP(2,MConstants!$B$4:$E$8,4)),(INT(VLOOKUP(2,FConstants!$B$4:$E$8,2)*((INT(100*((((INT(100*J39))/100)*VLOOKUP($B39,'F5YrFactors'!$A$3:$F$18,1+2)))))/100-VLOOKUP(2,FConstants!$B$4:$E$8,3))^VLOOKUP(2,FConstants!$B$4:$E$8,4))))))</f>
        <v>0</v>
      </c>
      <c r="N39" s="67"/>
      <c r="O39" s="52">
        <f>IF(N39="",0,INT((IF(AND($A39&lt;&gt;"M",$A39&lt;&gt;"F"),0,IF($A39="M",N39*VLOOKUP($B39,'M5YrFactors'!$A$3:$F$22,1+3),IF($A39="F",N39*VLOOKUP($B39,'F5YrFactors'!$A$3:$F$74,1+3),))))*100)/100)</f>
        <v>0</v>
      </c>
      <c r="P39" s="52">
        <f>IF($A39="M",100*(INT(100*N39*VLOOKUP($B39,'M1YrFactors'!$A$3:$F$89,1+3))/100)/MOC!$D$3,IF($A39="F",100*(INT(100*N39*VLOOKUP($B39,'F1YrFactors'!$A$3:$F$89,1+3))/100)/FOC!$D$3,0))</f>
        <v>0</v>
      </c>
      <c r="Q39" s="66">
        <f>(IF(N39=0,0,IF($A39="M",INT(VLOOKUP(3,MConstants!$B$4:$E$8,2)*((INT(100*((((INT(100*N39))/100)*VLOOKUP($B39,'M5YrFactors'!$A$3:$F$18,1+3)))))/100-VLOOKUP(3,MConstants!$B$4:$E$8,3))^VLOOKUP(3,MConstants!$B$4:$E$8,4)),(INT(VLOOKUP(3,FConstants!$B$4:$E$8,2)*((INT(100*((((INT(100*N39))/100)*VLOOKUP($B39,'F5YrFactors'!$A$3:$F$18,1+3)))))/100-VLOOKUP(3,FConstants!$B$4:$E$8,3))^VLOOKUP(3,FConstants!$B$4:$E$8,4))))))</f>
        <v>0</v>
      </c>
      <c r="R39" s="67"/>
      <c r="S39" s="52">
        <f>IF(R39="",0,INT((IF(AND($A39&lt;&gt;"M",$A39&lt;&gt;"F"),0,IF($A39="M",R39*VLOOKUP($B39,'M5YrFactors'!$A$3:$F$22,1+4),IF($A39="F",R39*VLOOKUP($B39,'F5YrFactors'!$A$3:$F$74,1+4),))))*100)/100)</f>
        <v>0</v>
      </c>
      <c r="T39" s="52">
        <f>IF($A39="M",100*(INT(100*R39*VLOOKUP($B39,'M1YrFactors'!$A$3:$F$89,1+4))/100)/MOC!$E$3,IF($A39="F",100*(INT(100*R39*VLOOKUP($B39,'F1YrFactors'!$A$3:$F$89,1+4))/100)/FOC!$E$3,0))</f>
        <v>0</v>
      </c>
      <c r="U39" s="66">
        <f>(IF(R39=0,0,IF($A39="M",INT(VLOOKUP(4,MConstants!$B$4:$E$8,2)*((INT(100*((((INT(100*R39))/100)*VLOOKUP($B39,'M5YrFactors'!$A$3:$F$18,1+4)))))/100-VLOOKUP(4,MConstants!$B$4:$E$8,3))^VLOOKUP(4,MConstants!$B$4:$E$8,4)),(INT(VLOOKUP(4,FConstants!$B$4:$E$8,2)*((INT(100*((((INT(100*R39))/100)*VLOOKUP($B39,'F5YrFactors'!$A$3:$F$18,1+4)))))/100-VLOOKUP(4,FConstants!$B$4:$E$8,3))^VLOOKUP(4,FConstants!$B$4:$E$8,4))))))</f>
        <v>0</v>
      </c>
      <c r="V39" s="67"/>
      <c r="W39" s="52">
        <f>IF(V39="",0,INT((IF(AND($A39&lt;&gt;"M",$A39&lt;&gt;"F"),0,IF($A39="M",V39*VLOOKUP($B39,'M5YrFactors'!$A$3:$F$22,1+5),IF($A39="F",V39*VLOOKUP($B39,'F5YrFactors'!$A$3:$F$74,1+5),))))*100)/100)</f>
        <v>0</v>
      </c>
      <c r="X39" s="52">
        <f>IF($A39="M",100*(INT(100*V39*VLOOKUP($B39,'M1YrFactors'!$A$3:$F$89,1+5))/100)/MOC!$F$3,IF($A39="F",100*(INT(100*V39*VLOOKUP($B39,'F1YrFactors'!$A$3:$F$89,1+5))/100)/FOC!$F$3,0))</f>
        <v>0</v>
      </c>
      <c r="Y39" s="66">
        <f>(IF(V39=0,0,IF($A39="M",INT(VLOOKUP(5,MConstants!$B$4:$E$8,2)*((INT(100*((((INT(100*V39))/100)*VLOOKUP($B39,'M5YrFactors'!$A$3:$F$18,1+5)))))/100-VLOOKUP(5,MConstants!$B$4:$E$8,3))^VLOOKUP(5,MConstants!$B$4:$E$8,4)),(INT(VLOOKUP(5,FConstants!$B$4:$E$8,2)*((INT(100*((((INT(100*V39))/100)*VLOOKUP($B39,'F5YrFactors'!$A$3:$F$18,1+5)))))/100-VLOOKUP(5,FConstants!$B$4:$E$8,3))^VLOOKUP(5,FConstants!$B$4:$E$8,4))))))</f>
        <v>0</v>
      </c>
      <c r="Z39" s="68" t="s">
        <v>3</v>
      </c>
      <c r="AA39" s="64" t="s">
        <v>3</v>
      </c>
      <c r="AB39" s="69" t="s">
        <v>3</v>
      </c>
      <c r="AC39" s="70" t="s">
        <v>3</v>
      </c>
    </row>
    <row r="40" spans="1:29" ht="12.75">
      <c r="A40" s="63"/>
      <c r="B40" s="64" t="s">
        <v>3</v>
      </c>
      <c r="C40" s="65" t="s">
        <v>3</v>
      </c>
      <c r="D40" s="65" t="s">
        <v>3</v>
      </c>
      <c r="E40" s="66">
        <f t="shared" si="0"/>
        <v>0</v>
      </c>
      <c r="F40" s="67"/>
      <c r="G40" s="52">
        <f>IF(F40="",0,INT((IF(AND($A40&lt;&gt;"M",$A40&lt;&gt;"F"),0,IF($A40="M",F40*VLOOKUP($B40,'M5YrFactors'!$A$3:$F$22,1+1),IF($A40="F",F40*VLOOKUP($B40,'F5YrFactors'!$A$3:$F$74,1+1),))))*100)/100)</f>
        <v>0</v>
      </c>
      <c r="H40" s="52">
        <f>IF($A40="M",100*(INT(100*F40*VLOOKUP($B40,'M1YrFactors'!$A$3:$F$89,1+1))/100)/MOC!$B$3,IF($A40="F",100*(INT(100*F40*VLOOKUP($B40,'F1YrFactors'!$A$3:$F$89,1+1))/100)/FOC!$B$3,0))</f>
        <v>0</v>
      </c>
      <c r="I40" s="66">
        <f>(IF(F40=0,0,IF($A40="M",INT(VLOOKUP(1,MConstants!$B$4:$E$8,2)*((INT(100*((((INT(100*F40))/100)*VLOOKUP($B40,'M5YrFactors'!$A$3:$F$18,1+1)))))/100-VLOOKUP(1,MConstants!$B$4:$E$8,3))^VLOOKUP(1,MConstants!$B$4:$E$8,4)),(INT(VLOOKUP(1,FConstants!$B$4:$E$8,2)*((INT(100*((((INT(100*F40))/100)*VLOOKUP($B40,'F5YrFactors'!$A$3:$F$18,1+1)))))/100-VLOOKUP(1,FConstants!$B$4:$E$8,3))^VLOOKUP(1,FConstants!$B$4:$E$8,4))))))</f>
        <v>0</v>
      </c>
      <c r="J40" s="67"/>
      <c r="K40" s="52">
        <f>IF(J40="",0,INT((IF(AND($A40&lt;&gt;"M",$A40&lt;&gt;"F"),0,IF($A40="M",J40*VLOOKUP($B40,'M5YrFactors'!$A$3:$F$22,1+2),IF($A40="F",J40*VLOOKUP($B40,'F5YrFactors'!$A$3:$F$74,1+2),))))*100)/100)</f>
        <v>0</v>
      </c>
      <c r="L40" s="52">
        <f>IF($A40="M",100*(INT(100*J40*VLOOKUP($B40,'M1YrFactors'!$A$3:$F$89,1+1))/100)/MOC!$B$3,IF($A40="F",100*(INT(100*J40*VLOOKUP($B40,'F1YrFactors'!$A$3:$F$89,1+1))/100)/FOC!$B$3,0))</f>
        <v>0</v>
      </c>
      <c r="M40" s="66">
        <f>(IF(J40=0,0,IF($A40="M",INT(VLOOKUP(2,MConstants!$B$4:$E$8,2)*((INT(100*((((INT(100*J40))/100)*VLOOKUP($B40,'M5YrFactors'!$A$3:$F$18,1+2)))))/100-VLOOKUP(2,MConstants!$B$4:$E$8,3))^VLOOKUP(2,MConstants!$B$4:$E$8,4)),(INT(VLOOKUP(2,FConstants!$B$4:$E$8,2)*((INT(100*((((INT(100*J40))/100)*VLOOKUP($B40,'F5YrFactors'!$A$3:$F$18,1+2)))))/100-VLOOKUP(2,FConstants!$B$4:$E$8,3))^VLOOKUP(2,FConstants!$B$4:$E$8,4))))))</f>
        <v>0</v>
      </c>
      <c r="N40" s="67"/>
      <c r="O40" s="52">
        <f>IF(N40="",0,INT((IF(AND($A40&lt;&gt;"M",$A40&lt;&gt;"F"),0,IF($A40="M",N40*VLOOKUP($B40,'M5YrFactors'!$A$3:$F$22,1+3),IF($A40="F",N40*VLOOKUP($B40,'F5YrFactors'!$A$3:$F$74,1+3),))))*100)/100)</f>
        <v>0</v>
      </c>
      <c r="P40" s="52">
        <f>IF($A40="M",100*(INT(100*N40*VLOOKUP($B40,'M1YrFactors'!$A$3:$F$89,1+3))/100)/MOC!$D$3,IF($A40="F",100*(INT(100*N40*VLOOKUP($B40,'F1YrFactors'!$A$3:$F$89,1+3))/100)/FOC!$D$3,0))</f>
        <v>0</v>
      </c>
      <c r="Q40" s="66">
        <f>(IF(N40=0,0,IF($A40="M",INT(VLOOKUP(3,MConstants!$B$4:$E$8,2)*((INT(100*((((INT(100*N40))/100)*VLOOKUP($B40,'M5YrFactors'!$A$3:$F$18,1+3)))))/100-VLOOKUP(3,MConstants!$B$4:$E$8,3))^VLOOKUP(3,MConstants!$B$4:$E$8,4)),(INT(VLOOKUP(3,FConstants!$B$4:$E$8,2)*((INT(100*((((INT(100*N40))/100)*VLOOKUP($B40,'F5YrFactors'!$A$3:$F$18,1+3)))))/100-VLOOKUP(3,FConstants!$B$4:$E$8,3))^VLOOKUP(3,FConstants!$B$4:$E$8,4))))))</f>
        <v>0</v>
      </c>
      <c r="R40" s="67"/>
      <c r="S40" s="52">
        <f>IF(R40="",0,INT((IF(AND($A40&lt;&gt;"M",$A40&lt;&gt;"F"),0,IF($A40="M",R40*VLOOKUP($B40,'M5YrFactors'!$A$3:$F$22,1+4),IF($A40="F",R40*VLOOKUP($B40,'F5YrFactors'!$A$3:$F$74,1+4),))))*100)/100)</f>
        <v>0</v>
      </c>
      <c r="T40" s="52">
        <f>IF($A40="M",100*(INT(100*R40*VLOOKUP($B40,'M1YrFactors'!$A$3:$F$89,1+4))/100)/MOC!$E$3,IF($A40="F",100*(INT(100*R40*VLOOKUP($B40,'F1YrFactors'!$A$3:$F$89,1+4))/100)/FOC!$E$3,0))</f>
        <v>0</v>
      </c>
      <c r="U40" s="66">
        <f>(IF(R40=0,0,IF($A40="M",INT(VLOOKUP(4,MConstants!$B$4:$E$8,2)*((INT(100*((((INT(100*R40))/100)*VLOOKUP($B40,'M5YrFactors'!$A$3:$F$18,1+4)))))/100-VLOOKUP(4,MConstants!$B$4:$E$8,3))^VLOOKUP(4,MConstants!$B$4:$E$8,4)),(INT(VLOOKUP(4,FConstants!$B$4:$E$8,2)*((INT(100*((((INT(100*R40))/100)*VLOOKUP($B40,'F5YrFactors'!$A$3:$F$18,1+4)))))/100-VLOOKUP(4,FConstants!$B$4:$E$8,3))^VLOOKUP(4,FConstants!$B$4:$E$8,4))))))</f>
        <v>0</v>
      </c>
      <c r="V40" s="67"/>
      <c r="W40" s="52">
        <f>IF(V40="",0,INT((IF(AND($A40&lt;&gt;"M",$A40&lt;&gt;"F"),0,IF($A40="M",V40*VLOOKUP($B40,'M5YrFactors'!$A$3:$F$22,1+5),IF($A40="F",V40*VLOOKUP($B40,'F5YrFactors'!$A$3:$F$74,1+5),))))*100)/100)</f>
        <v>0</v>
      </c>
      <c r="X40" s="52">
        <f>IF($A40="M",100*(INT(100*V40*VLOOKUP($B40,'M1YrFactors'!$A$3:$F$89,1+5))/100)/MOC!$F$3,IF($A40="F",100*(INT(100*V40*VLOOKUP($B40,'F1YrFactors'!$A$3:$F$89,1+5))/100)/FOC!$F$3,0))</f>
        <v>0</v>
      </c>
      <c r="Y40" s="66">
        <f>(IF(V40=0,0,IF($A40="M",INT(VLOOKUP(5,MConstants!$B$4:$E$8,2)*((INT(100*((((INT(100*V40))/100)*VLOOKUP($B40,'M5YrFactors'!$A$3:$F$18,1+5)))))/100-VLOOKUP(5,MConstants!$B$4:$E$8,3))^VLOOKUP(5,MConstants!$B$4:$E$8,4)),(INT(VLOOKUP(5,FConstants!$B$4:$E$8,2)*((INT(100*((((INT(100*V40))/100)*VLOOKUP($B40,'F5YrFactors'!$A$3:$F$18,1+5)))))/100-VLOOKUP(5,FConstants!$B$4:$E$8,3))^VLOOKUP(5,FConstants!$B$4:$E$8,4))))))</f>
        <v>0</v>
      </c>
      <c r="Z40" s="68" t="s">
        <v>3</v>
      </c>
      <c r="AA40" s="64" t="s">
        <v>3</v>
      </c>
      <c r="AB40" s="69" t="s">
        <v>3</v>
      </c>
      <c r="AC40" s="70" t="s">
        <v>3</v>
      </c>
    </row>
    <row r="41" spans="1:29" ht="12.75">
      <c r="A41" s="63"/>
      <c r="B41" s="64" t="s">
        <v>3</v>
      </c>
      <c r="C41" s="65" t="s">
        <v>3</v>
      </c>
      <c r="D41" s="65" t="s">
        <v>3</v>
      </c>
      <c r="E41" s="66">
        <f t="shared" si="0"/>
        <v>0</v>
      </c>
      <c r="F41" s="67"/>
      <c r="G41" s="52">
        <f>IF(F41="",0,INT((IF(AND($A41&lt;&gt;"M",$A41&lt;&gt;"F"),0,IF($A41="M",F41*VLOOKUP($B41,'M5YrFactors'!$A$3:$F$22,1+1),IF($A41="F",F41*VLOOKUP($B41,'F5YrFactors'!$A$3:$F$74,1+1),))))*100)/100)</f>
        <v>0</v>
      </c>
      <c r="H41" s="52">
        <f>IF($A41="M",100*(INT(100*F41*VLOOKUP($B41,'M1YrFactors'!$A$3:$F$89,1+1))/100)/MOC!$B$3,IF($A41="F",100*(INT(100*F41*VLOOKUP($B41,'F1YrFactors'!$A$3:$F$89,1+1))/100)/FOC!$B$3,0))</f>
        <v>0</v>
      </c>
      <c r="I41" s="66">
        <f>(IF(F41=0,0,IF($A41="M",INT(VLOOKUP(1,MConstants!$B$4:$E$8,2)*((INT(100*((((INT(100*F41))/100)*VLOOKUP($B41,'M5YrFactors'!$A$3:$F$18,1+1)))))/100-VLOOKUP(1,MConstants!$B$4:$E$8,3))^VLOOKUP(1,MConstants!$B$4:$E$8,4)),(INT(VLOOKUP(1,FConstants!$B$4:$E$8,2)*((INT(100*((((INT(100*F41))/100)*VLOOKUP($B41,'F5YrFactors'!$A$3:$F$18,1+1)))))/100-VLOOKUP(1,FConstants!$B$4:$E$8,3))^VLOOKUP(1,FConstants!$B$4:$E$8,4))))))</f>
        <v>0</v>
      </c>
      <c r="J41" s="67"/>
      <c r="K41" s="52">
        <f>IF(J41="",0,INT((IF(AND($A41&lt;&gt;"M",$A41&lt;&gt;"F"),0,IF($A41="M",J41*VLOOKUP($B41,'M5YrFactors'!$A$3:$F$22,1+2),IF($A41="F",J41*VLOOKUP($B41,'F5YrFactors'!$A$3:$F$74,1+2),))))*100)/100)</f>
        <v>0</v>
      </c>
      <c r="L41" s="52">
        <f>IF($A41="M",100*(INT(100*J41*VLOOKUP($B41,'M1YrFactors'!$A$3:$F$89,1+1))/100)/MOC!$B$3,IF($A41="F",100*(INT(100*J41*VLOOKUP($B41,'F1YrFactors'!$A$3:$F$89,1+1))/100)/FOC!$B$3,0))</f>
        <v>0</v>
      </c>
      <c r="M41" s="66">
        <f>(IF(J41=0,0,IF($A41="M",INT(VLOOKUP(2,MConstants!$B$4:$E$8,2)*((INT(100*((((INT(100*J41))/100)*VLOOKUP($B41,'M5YrFactors'!$A$3:$F$18,1+2)))))/100-VLOOKUP(2,MConstants!$B$4:$E$8,3))^VLOOKUP(2,MConstants!$B$4:$E$8,4)),(INT(VLOOKUP(2,FConstants!$B$4:$E$8,2)*((INT(100*((((INT(100*J41))/100)*VLOOKUP($B41,'F5YrFactors'!$A$3:$F$18,1+2)))))/100-VLOOKUP(2,FConstants!$B$4:$E$8,3))^VLOOKUP(2,FConstants!$B$4:$E$8,4))))))</f>
        <v>0</v>
      </c>
      <c r="N41" s="67"/>
      <c r="O41" s="52">
        <f>IF(N41="",0,INT((IF(AND($A41&lt;&gt;"M",$A41&lt;&gt;"F"),0,IF($A41="M",N41*VLOOKUP($B41,'M5YrFactors'!$A$3:$F$22,1+3),IF($A41="F",N41*VLOOKUP($B41,'F5YrFactors'!$A$3:$F$74,1+3),))))*100)/100)</f>
        <v>0</v>
      </c>
      <c r="P41" s="52">
        <f>IF($A41="M",100*(INT(100*N41*VLOOKUP($B41,'M1YrFactors'!$A$3:$F$89,1+3))/100)/MOC!$D$3,IF($A41="F",100*(INT(100*N41*VLOOKUP($B41,'F1YrFactors'!$A$3:$F$89,1+3))/100)/FOC!$D$3,0))</f>
        <v>0</v>
      </c>
      <c r="Q41" s="66">
        <f>(IF(N41=0,0,IF($A41="M",INT(VLOOKUP(3,MConstants!$B$4:$E$8,2)*((INT(100*((((INT(100*N41))/100)*VLOOKUP($B41,'M5YrFactors'!$A$3:$F$18,1+3)))))/100-VLOOKUP(3,MConstants!$B$4:$E$8,3))^VLOOKUP(3,MConstants!$B$4:$E$8,4)),(INT(VLOOKUP(3,FConstants!$B$4:$E$8,2)*((INT(100*((((INT(100*N41))/100)*VLOOKUP($B41,'F5YrFactors'!$A$3:$F$18,1+3)))))/100-VLOOKUP(3,FConstants!$B$4:$E$8,3))^VLOOKUP(3,FConstants!$B$4:$E$8,4))))))</f>
        <v>0</v>
      </c>
      <c r="R41" s="67"/>
      <c r="S41" s="52">
        <f>IF(R41="",0,INT((IF(AND($A41&lt;&gt;"M",$A41&lt;&gt;"F"),0,IF($A41="M",R41*VLOOKUP($B41,'M5YrFactors'!$A$3:$F$22,1+4),IF($A41="F",R41*VLOOKUP($B41,'F5YrFactors'!$A$3:$F$74,1+4),))))*100)/100)</f>
        <v>0</v>
      </c>
      <c r="T41" s="52">
        <f>IF($A41="M",100*(INT(100*R41*VLOOKUP($B41,'M1YrFactors'!$A$3:$F$89,1+4))/100)/MOC!$E$3,IF($A41="F",100*(INT(100*R41*VLOOKUP($B41,'F1YrFactors'!$A$3:$F$89,1+4))/100)/FOC!$E$3,0))</f>
        <v>0</v>
      </c>
      <c r="U41" s="66">
        <f>(IF(R41=0,0,IF($A41="M",INT(VLOOKUP(4,MConstants!$B$4:$E$8,2)*((INT(100*((((INT(100*R41))/100)*VLOOKUP($B41,'M5YrFactors'!$A$3:$F$18,1+4)))))/100-VLOOKUP(4,MConstants!$B$4:$E$8,3))^VLOOKUP(4,MConstants!$B$4:$E$8,4)),(INT(VLOOKUP(4,FConstants!$B$4:$E$8,2)*((INT(100*((((INT(100*R41))/100)*VLOOKUP($B41,'F5YrFactors'!$A$3:$F$18,1+4)))))/100-VLOOKUP(4,FConstants!$B$4:$E$8,3))^VLOOKUP(4,FConstants!$B$4:$E$8,4))))))</f>
        <v>0</v>
      </c>
      <c r="V41" s="67"/>
      <c r="W41" s="52">
        <f>IF(V41="",0,INT((IF(AND($A41&lt;&gt;"M",$A41&lt;&gt;"F"),0,IF($A41="M",V41*VLOOKUP($B41,'M5YrFactors'!$A$3:$F$22,1+5),IF($A41="F",V41*VLOOKUP($B41,'F5YrFactors'!$A$3:$F$74,1+5),))))*100)/100)</f>
        <v>0</v>
      </c>
      <c r="X41" s="52">
        <f>IF($A41="M",100*(INT(100*V41*VLOOKUP($B41,'M1YrFactors'!$A$3:$F$89,1+5))/100)/MOC!$F$3,IF($A41="F",100*(INT(100*V41*VLOOKUP($B41,'F1YrFactors'!$A$3:$F$89,1+5))/100)/FOC!$F$3,0))</f>
        <v>0</v>
      </c>
      <c r="Y41" s="66">
        <f>(IF(V41=0,0,IF($A41="M",INT(VLOOKUP(5,MConstants!$B$4:$E$8,2)*((INT(100*((((INT(100*V41))/100)*VLOOKUP($B41,'M5YrFactors'!$A$3:$F$18,1+5)))))/100-VLOOKUP(5,MConstants!$B$4:$E$8,3))^VLOOKUP(5,MConstants!$B$4:$E$8,4)),(INT(VLOOKUP(5,FConstants!$B$4:$E$8,2)*((INT(100*((((INT(100*V41))/100)*VLOOKUP($B41,'F5YrFactors'!$A$3:$F$18,1+5)))))/100-VLOOKUP(5,FConstants!$B$4:$E$8,3))^VLOOKUP(5,FConstants!$B$4:$E$8,4))))))</f>
        <v>0</v>
      </c>
      <c r="Z41" s="68" t="s">
        <v>3</v>
      </c>
      <c r="AA41" s="64" t="s">
        <v>3</v>
      </c>
      <c r="AB41" s="69" t="s">
        <v>3</v>
      </c>
      <c r="AC41" s="70" t="s">
        <v>3</v>
      </c>
    </row>
    <row r="42" spans="1:29" ht="12.75">
      <c r="A42" s="63"/>
      <c r="B42" s="64" t="s">
        <v>3</v>
      </c>
      <c r="C42" s="65" t="s">
        <v>3</v>
      </c>
      <c r="D42" s="65" t="s">
        <v>3</v>
      </c>
      <c r="E42" s="66">
        <f t="shared" si="0"/>
        <v>0</v>
      </c>
      <c r="F42" s="67"/>
      <c r="G42" s="52">
        <f>IF(F42="",0,INT((IF(AND($A42&lt;&gt;"M",$A42&lt;&gt;"F"),0,IF($A42="M",F42*VLOOKUP($B42,'M5YrFactors'!$A$3:$F$22,1+1),IF($A42="F",F42*VLOOKUP($B42,'F5YrFactors'!$A$3:$F$74,1+1),))))*100)/100)</f>
        <v>0</v>
      </c>
      <c r="H42" s="52">
        <f>IF($A42="M",100*(INT(100*F42*VLOOKUP($B42,'M1YrFactors'!$A$3:$F$89,1+1))/100)/MOC!$B$3,IF($A42="F",100*(INT(100*F42*VLOOKUP($B42,'F1YrFactors'!$A$3:$F$89,1+1))/100)/FOC!$B$3,0))</f>
        <v>0</v>
      </c>
      <c r="I42" s="66">
        <f>(IF(F42=0,0,IF($A42="M",INT(VLOOKUP(1,MConstants!$B$4:$E$8,2)*((INT(100*((((INT(100*F42))/100)*VLOOKUP($B42,'M5YrFactors'!$A$3:$F$18,1+1)))))/100-VLOOKUP(1,MConstants!$B$4:$E$8,3))^VLOOKUP(1,MConstants!$B$4:$E$8,4)),(INT(VLOOKUP(1,FConstants!$B$4:$E$8,2)*((INT(100*((((INT(100*F42))/100)*VLOOKUP($B42,'F5YrFactors'!$A$3:$F$18,1+1)))))/100-VLOOKUP(1,FConstants!$B$4:$E$8,3))^VLOOKUP(1,FConstants!$B$4:$E$8,4))))))</f>
        <v>0</v>
      </c>
      <c r="J42" s="67"/>
      <c r="K42" s="52">
        <f>IF(J42="",0,INT((IF(AND($A42&lt;&gt;"M",$A42&lt;&gt;"F"),0,IF($A42="M",J42*VLOOKUP($B42,'M5YrFactors'!$A$3:$F$22,1+2),IF($A42="F",J42*VLOOKUP($B42,'F5YrFactors'!$A$3:$F$74,1+2),))))*100)/100)</f>
        <v>0</v>
      </c>
      <c r="L42" s="52">
        <f>IF($A42="M",100*(INT(100*J42*VLOOKUP($B42,'M1YrFactors'!$A$3:$F$89,1+1))/100)/MOC!$B$3,IF($A42="F",100*(INT(100*J42*VLOOKUP($B42,'F1YrFactors'!$A$3:$F$89,1+1))/100)/FOC!$B$3,0))</f>
        <v>0</v>
      </c>
      <c r="M42" s="66">
        <f>(IF(J42=0,0,IF($A42="M",INT(VLOOKUP(2,MConstants!$B$4:$E$8,2)*((INT(100*((((INT(100*J42))/100)*VLOOKUP($B42,'M5YrFactors'!$A$3:$F$18,1+2)))))/100-VLOOKUP(2,MConstants!$B$4:$E$8,3))^VLOOKUP(2,MConstants!$B$4:$E$8,4)),(INT(VLOOKUP(2,FConstants!$B$4:$E$8,2)*((INT(100*((((INT(100*J42))/100)*VLOOKUP($B42,'F5YrFactors'!$A$3:$F$18,1+2)))))/100-VLOOKUP(2,FConstants!$B$4:$E$8,3))^VLOOKUP(2,FConstants!$B$4:$E$8,4))))))</f>
        <v>0</v>
      </c>
      <c r="N42" s="67"/>
      <c r="O42" s="52">
        <f>IF(N42="",0,INT((IF(AND($A42&lt;&gt;"M",$A42&lt;&gt;"F"),0,IF($A42="M",N42*VLOOKUP($B42,'M5YrFactors'!$A$3:$F$22,1+3),IF($A42="F",N42*VLOOKUP($B42,'F5YrFactors'!$A$3:$F$74,1+3),))))*100)/100)</f>
        <v>0</v>
      </c>
      <c r="P42" s="52">
        <f>IF($A42="M",100*(INT(100*N42*VLOOKUP($B42,'M1YrFactors'!$A$3:$F$89,1+3))/100)/MOC!$D$3,IF($A42="F",100*(INT(100*N42*VLOOKUP($B42,'F1YrFactors'!$A$3:$F$89,1+3))/100)/FOC!$D$3,0))</f>
        <v>0</v>
      </c>
      <c r="Q42" s="66">
        <f>(IF(N42=0,0,IF($A42="M",INT(VLOOKUP(3,MConstants!$B$4:$E$8,2)*((INT(100*((((INT(100*N42))/100)*VLOOKUP($B42,'M5YrFactors'!$A$3:$F$18,1+3)))))/100-VLOOKUP(3,MConstants!$B$4:$E$8,3))^VLOOKUP(3,MConstants!$B$4:$E$8,4)),(INT(VLOOKUP(3,FConstants!$B$4:$E$8,2)*((INT(100*((((INT(100*N42))/100)*VLOOKUP($B42,'F5YrFactors'!$A$3:$F$18,1+3)))))/100-VLOOKUP(3,FConstants!$B$4:$E$8,3))^VLOOKUP(3,FConstants!$B$4:$E$8,4))))))</f>
        <v>0</v>
      </c>
      <c r="R42" s="67"/>
      <c r="S42" s="52">
        <f>IF(R42="",0,INT((IF(AND($A42&lt;&gt;"M",$A42&lt;&gt;"F"),0,IF($A42="M",R42*VLOOKUP($B42,'M5YrFactors'!$A$3:$F$22,1+4),IF($A42="F",R42*VLOOKUP($B42,'F5YrFactors'!$A$3:$F$74,1+4),))))*100)/100)</f>
        <v>0</v>
      </c>
      <c r="T42" s="52">
        <f>IF($A42="M",100*(INT(100*R42*VLOOKUP($B42,'M1YrFactors'!$A$3:$F$89,1+4))/100)/MOC!$E$3,IF($A42="F",100*(INT(100*R42*VLOOKUP($B42,'F1YrFactors'!$A$3:$F$89,1+4))/100)/FOC!$E$3,0))</f>
        <v>0</v>
      </c>
      <c r="U42" s="66">
        <f>(IF(R42=0,0,IF($A42="M",INT(VLOOKUP(4,MConstants!$B$4:$E$8,2)*((INT(100*((((INT(100*R42))/100)*VLOOKUP($B42,'M5YrFactors'!$A$3:$F$18,1+4)))))/100-VLOOKUP(4,MConstants!$B$4:$E$8,3))^VLOOKUP(4,MConstants!$B$4:$E$8,4)),(INT(VLOOKUP(4,FConstants!$B$4:$E$8,2)*((INT(100*((((INT(100*R42))/100)*VLOOKUP($B42,'F5YrFactors'!$A$3:$F$18,1+4)))))/100-VLOOKUP(4,FConstants!$B$4:$E$8,3))^VLOOKUP(4,FConstants!$B$4:$E$8,4))))))</f>
        <v>0</v>
      </c>
      <c r="V42" s="67"/>
      <c r="W42" s="52">
        <f>IF(V42="",0,INT((IF(AND($A42&lt;&gt;"M",$A42&lt;&gt;"F"),0,IF($A42="M",V42*VLOOKUP($B42,'M5YrFactors'!$A$3:$F$22,1+5),IF($A42="F",V42*VLOOKUP($B42,'F5YrFactors'!$A$3:$F$74,1+5),))))*100)/100)</f>
        <v>0</v>
      </c>
      <c r="X42" s="52">
        <f>IF($A42="M",100*(INT(100*V42*VLOOKUP($B42,'M1YrFactors'!$A$3:$F$89,1+5))/100)/MOC!$F$3,IF($A42="F",100*(INT(100*V42*VLOOKUP($B42,'F1YrFactors'!$A$3:$F$89,1+5))/100)/FOC!$F$3,0))</f>
        <v>0</v>
      </c>
      <c r="Y42" s="66">
        <f>(IF(V42=0,0,IF($A42="M",INT(VLOOKUP(5,MConstants!$B$4:$E$8,2)*((INT(100*((((INT(100*V42))/100)*VLOOKUP($B42,'M5YrFactors'!$A$3:$F$18,1+5)))))/100-VLOOKUP(5,MConstants!$B$4:$E$8,3))^VLOOKUP(5,MConstants!$B$4:$E$8,4)),(INT(VLOOKUP(5,FConstants!$B$4:$E$8,2)*((INT(100*((((INT(100*V42))/100)*VLOOKUP($B42,'F5YrFactors'!$A$3:$F$18,1+5)))))/100-VLOOKUP(5,FConstants!$B$4:$E$8,3))^VLOOKUP(5,FConstants!$B$4:$E$8,4))))))</f>
        <v>0</v>
      </c>
      <c r="Z42" s="68" t="s">
        <v>3</v>
      </c>
      <c r="AA42" s="64" t="s">
        <v>3</v>
      </c>
      <c r="AB42" s="69" t="s">
        <v>3</v>
      </c>
      <c r="AC42" s="70" t="s">
        <v>3</v>
      </c>
    </row>
    <row r="43" spans="1:29" ht="12.75">
      <c r="A43" s="63"/>
      <c r="B43" s="64" t="s">
        <v>3</v>
      </c>
      <c r="C43" s="65" t="s">
        <v>3</v>
      </c>
      <c r="D43" s="65" t="s">
        <v>3</v>
      </c>
      <c r="E43" s="66">
        <f t="shared" si="0"/>
        <v>0</v>
      </c>
      <c r="F43" s="67"/>
      <c r="G43" s="52">
        <f>IF(F43="",0,INT((IF(AND($A43&lt;&gt;"M",$A43&lt;&gt;"F"),0,IF($A43="M",F43*VLOOKUP($B43,'M5YrFactors'!$A$3:$F$22,1+1),IF($A43="F",F43*VLOOKUP($B43,'F5YrFactors'!$A$3:$F$74,1+1),))))*100)/100)</f>
        <v>0</v>
      </c>
      <c r="H43" s="52">
        <f>IF($A43="M",100*(INT(100*F43*VLOOKUP($B43,'M1YrFactors'!$A$3:$F$89,1+1))/100)/MOC!$B$3,IF($A43="F",100*(INT(100*F43*VLOOKUP($B43,'F1YrFactors'!$A$3:$F$89,1+1))/100)/FOC!$B$3,0))</f>
        <v>0</v>
      </c>
      <c r="I43" s="66">
        <f>(IF(F43=0,0,IF($A43="M",INT(VLOOKUP(1,MConstants!$B$4:$E$8,2)*((INT(100*((((INT(100*F43))/100)*VLOOKUP($B43,'M5YrFactors'!$A$3:$F$18,1+1)))))/100-VLOOKUP(1,MConstants!$B$4:$E$8,3))^VLOOKUP(1,MConstants!$B$4:$E$8,4)),(INT(VLOOKUP(1,FConstants!$B$4:$E$8,2)*((INT(100*((((INT(100*F43))/100)*VLOOKUP($B43,'F5YrFactors'!$A$3:$F$18,1+1)))))/100-VLOOKUP(1,FConstants!$B$4:$E$8,3))^VLOOKUP(1,FConstants!$B$4:$E$8,4))))))</f>
        <v>0</v>
      </c>
      <c r="J43" s="67"/>
      <c r="K43" s="52">
        <f>IF(J43="",0,INT((IF(AND($A43&lt;&gt;"M",$A43&lt;&gt;"F"),0,IF($A43="M",J43*VLOOKUP($B43,'M5YrFactors'!$A$3:$F$22,1+2),IF($A43="F",J43*VLOOKUP($B43,'F5YrFactors'!$A$3:$F$74,1+2),))))*100)/100)</f>
        <v>0</v>
      </c>
      <c r="L43" s="52">
        <f>IF($A43="M",100*(INT(100*J43*VLOOKUP($B43,'M1YrFactors'!$A$3:$F$89,1+1))/100)/MOC!$B$3,IF($A43="F",100*(INT(100*J43*VLOOKUP($B43,'F1YrFactors'!$A$3:$F$89,1+1))/100)/FOC!$B$3,0))</f>
        <v>0</v>
      </c>
      <c r="M43" s="66">
        <f>(IF(J43=0,0,IF($A43="M",INT(VLOOKUP(2,MConstants!$B$4:$E$8,2)*((INT(100*((((INT(100*J43))/100)*VLOOKUP($B43,'M5YrFactors'!$A$3:$F$18,1+2)))))/100-VLOOKUP(2,MConstants!$B$4:$E$8,3))^VLOOKUP(2,MConstants!$B$4:$E$8,4)),(INT(VLOOKUP(2,FConstants!$B$4:$E$8,2)*((INT(100*((((INT(100*J43))/100)*VLOOKUP($B43,'F5YrFactors'!$A$3:$F$18,1+2)))))/100-VLOOKUP(2,FConstants!$B$4:$E$8,3))^VLOOKUP(2,FConstants!$B$4:$E$8,4))))))</f>
        <v>0</v>
      </c>
      <c r="N43" s="67"/>
      <c r="O43" s="52">
        <f>IF(N43="",0,INT((IF(AND($A43&lt;&gt;"M",$A43&lt;&gt;"F"),0,IF($A43="M",N43*VLOOKUP($B43,'M5YrFactors'!$A$3:$F$22,1+3),IF($A43="F",N43*VLOOKUP($B43,'F5YrFactors'!$A$3:$F$74,1+3),))))*100)/100)</f>
        <v>0</v>
      </c>
      <c r="P43" s="52">
        <f>IF($A43="M",100*(INT(100*N43*VLOOKUP($B43,'M1YrFactors'!$A$3:$F$89,1+3))/100)/MOC!$D$3,IF($A43="F",100*(INT(100*N43*VLOOKUP($B43,'F1YrFactors'!$A$3:$F$89,1+3))/100)/FOC!$D$3,0))</f>
        <v>0</v>
      </c>
      <c r="Q43" s="66">
        <f>(IF(N43=0,0,IF($A43="M",INT(VLOOKUP(3,MConstants!$B$4:$E$8,2)*((INT(100*((((INT(100*N43))/100)*VLOOKUP($B43,'M5YrFactors'!$A$3:$F$18,1+3)))))/100-VLOOKUP(3,MConstants!$B$4:$E$8,3))^VLOOKUP(3,MConstants!$B$4:$E$8,4)),(INT(VLOOKUP(3,FConstants!$B$4:$E$8,2)*((INT(100*((((INT(100*N43))/100)*VLOOKUP($B43,'F5YrFactors'!$A$3:$F$18,1+3)))))/100-VLOOKUP(3,FConstants!$B$4:$E$8,3))^VLOOKUP(3,FConstants!$B$4:$E$8,4))))))</f>
        <v>0</v>
      </c>
      <c r="R43" s="67"/>
      <c r="S43" s="52">
        <f>IF(R43="",0,INT((IF(AND($A43&lt;&gt;"M",$A43&lt;&gt;"F"),0,IF($A43="M",R43*VLOOKUP($B43,'M5YrFactors'!$A$3:$F$22,1+4),IF($A43="F",R43*VLOOKUP($B43,'F5YrFactors'!$A$3:$F$74,1+4),))))*100)/100)</f>
        <v>0</v>
      </c>
      <c r="T43" s="52">
        <f>IF($A43="M",100*(INT(100*R43*VLOOKUP($B43,'M1YrFactors'!$A$3:$F$89,1+4))/100)/MOC!$E$3,IF($A43="F",100*(INT(100*R43*VLOOKUP($B43,'F1YrFactors'!$A$3:$F$89,1+4))/100)/FOC!$E$3,0))</f>
        <v>0</v>
      </c>
      <c r="U43" s="66">
        <f>(IF(R43=0,0,IF($A43="M",INT(VLOOKUP(4,MConstants!$B$4:$E$8,2)*((INT(100*((((INT(100*R43))/100)*VLOOKUP($B43,'M5YrFactors'!$A$3:$F$18,1+4)))))/100-VLOOKUP(4,MConstants!$B$4:$E$8,3))^VLOOKUP(4,MConstants!$B$4:$E$8,4)),(INT(VLOOKUP(4,FConstants!$B$4:$E$8,2)*((INT(100*((((INT(100*R43))/100)*VLOOKUP($B43,'F5YrFactors'!$A$3:$F$18,1+4)))))/100-VLOOKUP(4,FConstants!$B$4:$E$8,3))^VLOOKUP(4,FConstants!$B$4:$E$8,4))))))</f>
        <v>0</v>
      </c>
      <c r="V43" s="67"/>
      <c r="W43" s="52">
        <f>IF(V43="",0,INT((IF(AND($A43&lt;&gt;"M",$A43&lt;&gt;"F"),0,IF($A43="M",V43*VLOOKUP($B43,'M5YrFactors'!$A$3:$F$22,1+5),IF($A43="F",V43*VLOOKUP($B43,'F5YrFactors'!$A$3:$F$74,1+5),))))*100)/100)</f>
        <v>0</v>
      </c>
      <c r="X43" s="52">
        <f>IF($A43="M",100*(INT(100*V43*VLOOKUP($B43,'M1YrFactors'!$A$3:$F$89,1+5))/100)/MOC!$F$3,IF($A43="F",100*(INT(100*V43*VLOOKUP($B43,'F1YrFactors'!$A$3:$F$89,1+5))/100)/FOC!$F$3,0))</f>
        <v>0</v>
      </c>
      <c r="Y43" s="66">
        <f>(IF(V43=0,0,IF($A43="M",INT(VLOOKUP(5,MConstants!$B$4:$E$8,2)*((INT(100*((((INT(100*V43))/100)*VLOOKUP($B43,'M5YrFactors'!$A$3:$F$18,1+5)))))/100-VLOOKUP(5,MConstants!$B$4:$E$8,3))^VLOOKUP(5,MConstants!$B$4:$E$8,4)),(INT(VLOOKUP(5,FConstants!$B$4:$E$8,2)*((INT(100*((((INT(100*V43))/100)*VLOOKUP($B43,'F5YrFactors'!$A$3:$F$18,1+5)))))/100-VLOOKUP(5,FConstants!$B$4:$E$8,3))^VLOOKUP(5,FConstants!$B$4:$E$8,4))))))</f>
        <v>0</v>
      </c>
      <c r="Z43" s="68" t="s">
        <v>3</v>
      </c>
      <c r="AA43" s="64" t="s">
        <v>3</v>
      </c>
      <c r="AB43" s="69" t="s">
        <v>3</v>
      </c>
      <c r="AC43" s="70" t="s">
        <v>3</v>
      </c>
    </row>
    <row r="44" spans="1:29" ht="12.75">
      <c r="A44" s="63"/>
      <c r="B44" s="64" t="s">
        <v>3</v>
      </c>
      <c r="C44" s="65" t="s">
        <v>3</v>
      </c>
      <c r="D44" s="65" t="s">
        <v>3</v>
      </c>
      <c r="E44" s="66">
        <f t="shared" si="0"/>
        <v>0</v>
      </c>
      <c r="F44" s="67"/>
      <c r="G44" s="52">
        <f>IF(F44="",0,INT((IF(AND($A44&lt;&gt;"M",$A44&lt;&gt;"F"),0,IF($A44="M",F44*VLOOKUP($B44,'M5YrFactors'!$A$3:$F$22,1+1),IF($A44="F",F44*VLOOKUP($B44,'F5YrFactors'!$A$3:$F$74,1+1),))))*100)/100)</f>
        <v>0</v>
      </c>
      <c r="H44" s="52">
        <f>IF($A44="M",100*(INT(100*F44*VLOOKUP($B44,'M1YrFactors'!$A$3:$F$89,1+1))/100)/MOC!$B$3,IF($A44="F",100*(INT(100*F44*VLOOKUP($B44,'F1YrFactors'!$A$3:$F$89,1+1))/100)/FOC!$B$3,0))</f>
        <v>0</v>
      </c>
      <c r="I44" s="66">
        <f>(IF(F44=0,0,IF($A44="M",INT(VLOOKUP(1,MConstants!$B$4:$E$8,2)*((INT(100*((((INT(100*F44))/100)*VLOOKUP($B44,'M5YrFactors'!$A$3:$F$18,1+1)))))/100-VLOOKUP(1,MConstants!$B$4:$E$8,3))^VLOOKUP(1,MConstants!$B$4:$E$8,4)),(INT(VLOOKUP(1,FConstants!$B$4:$E$8,2)*((INT(100*((((INT(100*F44))/100)*VLOOKUP($B44,'F5YrFactors'!$A$3:$F$18,1+1)))))/100-VLOOKUP(1,FConstants!$B$4:$E$8,3))^VLOOKUP(1,FConstants!$B$4:$E$8,4))))))</f>
        <v>0</v>
      </c>
      <c r="J44" s="67"/>
      <c r="K44" s="52">
        <f>IF(J44="",0,INT((IF(AND($A44&lt;&gt;"M",$A44&lt;&gt;"F"),0,IF($A44="M",J44*VLOOKUP($B44,'M5YrFactors'!$A$3:$F$22,1+2),IF($A44="F",J44*VLOOKUP($B44,'F5YrFactors'!$A$3:$F$74,1+2),))))*100)/100)</f>
        <v>0</v>
      </c>
      <c r="L44" s="52">
        <f>IF($A44="M",100*(INT(100*J44*VLOOKUP($B44,'M1YrFactors'!$A$3:$F$89,1+1))/100)/MOC!$B$3,IF($A44="F",100*(INT(100*J44*VLOOKUP($B44,'F1YrFactors'!$A$3:$F$89,1+1))/100)/FOC!$B$3,0))</f>
        <v>0</v>
      </c>
      <c r="M44" s="66">
        <f>(IF(J44=0,0,IF($A44="M",INT(VLOOKUP(2,MConstants!$B$4:$E$8,2)*((INT(100*((((INT(100*J44))/100)*VLOOKUP($B44,'M5YrFactors'!$A$3:$F$18,1+2)))))/100-VLOOKUP(2,MConstants!$B$4:$E$8,3))^VLOOKUP(2,MConstants!$B$4:$E$8,4)),(INT(VLOOKUP(2,FConstants!$B$4:$E$8,2)*((INT(100*((((INT(100*J44))/100)*VLOOKUP($B44,'F5YrFactors'!$A$3:$F$18,1+2)))))/100-VLOOKUP(2,FConstants!$B$4:$E$8,3))^VLOOKUP(2,FConstants!$B$4:$E$8,4))))))</f>
        <v>0</v>
      </c>
      <c r="N44" s="67"/>
      <c r="O44" s="52">
        <f>IF(N44="",0,INT((IF(AND($A44&lt;&gt;"M",$A44&lt;&gt;"F"),0,IF($A44="M",N44*VLOOKUP($B44,'M5YrFactors'!$A$3:$F$22,1+3),IF($A44="F",N44*VLOOKUP($B44,'F5YrFactors'!$A$3:$F$74,1+3),))))*100)/100)</f>
        <v>0</v>
      </c>
      <c r="P44" s="52">
        <f>IF($A44="M",100*(INT(100*N44*VLOOKUP($B44,'M1YrFactors'!$A$3:$F$89,1+3))/100)/MOC!$D$3,IF($A44="F",100*(INT(100*N44*VLOOKUP($B44,'F1YrFactors'!$A$3:$F$89,1+3))/100)/FOC!$D$3,0))</f>
        <v>0</v>
      </c>
      <c r="Q44" s="66">
        <f>(IF(N44=0,0,IF($A44="M",INT(VLOOKUP(3,MConstants!$B$4:$E$8,2)*((INT(100*((((INT(100*N44))/100)*VLOOKUP($B44,'M5YrFactors'!$A$3:$F$18,1+3)))))/100-VLOOKUP(3,MConstants!$B$4:$E$8,3))^VLOOKUP(3,MConstants!$B$4:$E$8,4)),(INT(VLOOKUP(3,FConstants!$B$4:$E$8,2)*((INT(100*((((INT(100*N44))/100)*VLOOKUP($B44,'F5YrFactors'!$A$3:$F$18,1+3)))))/100-VLOOKUP(3,FConstants!$B$4:$E$8,3))^VLOOKUP(3,FConstants!$B$4:$E$8,4))))))</f>
        <v>0</v>
      </c>
      <c r="R44" s="67"/>
      <c r="S44" s="52">
        <f>IF(R44="",0,INT((IF(AND($A44&lt;&gt;"M",$A44&lt;&gt;"F"),0,IF($A44="M",R44*VLOOKUP($B44,'M5YrFactors'!$A$3:$F$22,1+4),IF($A44="F",R44*VLOOKUP($B44,'F5YrFactors'!$A$3:$F$74,1+4),))))*100)/100)</f>
        <v>0</v>
      </c>
      <c r="T44" s="52">
        <f>IF($A44="M",100*(INT(100*R44*VLOOKUP($B44,'M1YrFactors'!$A$3:$F$89,1+4))/100)/MOC!$E$3,IF($A44="F",100*(INT(100*R44*VLOOKUP($B44,'F1YrFactors'!$A$3:$F$89,1+4))/100)/FOC!$E$3,0))</f>
        <v>0</v>
      </c>
      <c r="U44" s="66">
        <f>(IF(R44=0,0,IF($A44="M",INT(VLOOKUP(4,MConstants!$B$4:$E$8,2)*((INT(100*((((INT(100*R44))/100)*VLOOKUP($B44,'M5YrFactors'!$A$3:$F$18,1+4)))))/100-VLOOKUP(4,MConstants!$B$4:$E$8,3))^VLOOKUP(4,MConstants!$B$4:$E$8,4)),(INT(VLOOKUP(4,FConstants!$B$4:$E$8,2)*((INT(100*((((INT(100*R44))/100)*VLOOKUP($B44,'F5YrFactors'!$A$3:$F$18,1+4)))))/100-VLOOKUP(4,FConstants!$B$4:$E$8,3))^VLOOKUP(4,FConstants!$B$4:$E$8,4))))))</f>
        <v>0</v>
      </c>
      <c r="V44" s="67"/>
      <c r="W44" s="52">
        <f>IF(V44="",0,INT((IF(AND($A44&lt;&gt;"M",$A44&lt;&gt;"F"),0,IF($A44="M",V44*VLOOKUP($B44,'M5YrFactors'!$A$3:$F$22,1+5),IF($A44="F",V44*VLOOKUP($B44,'F5YrFactors'!$A$3:$F$74,1+5),))))*100)/100)</f>
        <v>0</v>
      </c>
      <c r="X44" s="52">
        <f>IF($A44="M",100*(INT(100*V44*VLOOKUP($B44,'M1YrFactors'!$A$3:$F$89,1+5))/100)/MOC!$F$3,IF($A44="F",100*(INT(100*V44*VLOOKUP($B44,'F1YrFactors'!$A$3:$F$89,1+5))/100)/FOC!$F$3,0))</f>
        <v>0</v>
      </c>
      <c r="Y44" s="66">
        <f>(IF(V44=0,0,IF($A44="M",INT(VLOOKUP(5,MConstants!$B$4:$E$8,2)*((INT(100*((((INT(100*V44))/100)*VLOOKUP($B44,'M5YrFactors'!$A$3:$F$18,1+5)))))/100-VLOOKUP(5,MConstants!$B$4:$E$8,3))^VLOOKUP(5,MConstants!$B$4:$E$8,4)),(INT(VLOOKUP(5,FConstants!$B$4:$E$8,2)*((INT(100*((((INT(100*V44))/100)*VLOOKUP($B44,'F5YrFactors'!$A$3:$F$18,1+5)))))/100-VLOOKUP(5,FConstants!$B$4:$E$8,3))^VLOOKUP(5,FConstants!$B$4:$E$8,4))))))</f>
        <v>0</v>
      </c>
      <c r="Z44" s="68" t="s">
        <v>3</v>
      </c>
      <c r="AA44" s="64" t="s">
        <v>3</v>
      </c>
      <c r="AB44" s="69" t="s">
        <v>3</v>
      </c>
      <c r="AC44" s="70" t="s">
        <v>3</v>
      </c>
    </row>
    <row r="45" spans="1:29" ht="12.75">
      <c r="A45" s="45"/>
      <c r="B45" s="45" t="s">
        <v>36</v>
      </c>
      <c r="C45" s="45"/>
      <c r="D45" s="45"/>
      <c r="E45" s="45"/>
      <c r="F45" s="52"/>
      <c r="G45" s="52"/>
      <c r="H45" s="32"/>
      <c r="I45" s="49"/>
      <c r="J45" s="52"/>
      <c r="K45" s="52"/>
      <c r="L45" s="32"/>
      <c r="M45" s="45"/>
      <c r="N45" s="52"/>
      <c r="O45" s="52"/>
      <c r="P45" s="32"/>
      <c r="Q45" s="45"/>
      <c r="R45" s="52"/>
      <c r="S45" s="52"/>
      <c r="T45" s="32"/>
      <c r="U45" s="45"/>
      <c r="V45" s="52"/>
      <c r="W45" s="52"/>
      <c r="X45" s="32"/>
      <c r="Y45" s="45"/>
      <c r="Z45" s="45"/>
      <c r="AA45" s="45"/>
      <c r="AB45" s="45"/>
      <c r="AC45" s="45"/>
    </row>
    <row r="46" spans="1:29" ht="12.75">
      <c r="A46" s="45"/>
      <c r="B46" s="45" t="s">
        <v>22</v>
      </c>
      <c r="C46" s="45"/>
      <c r="D46" s="45"/>
      <c r="E46" s="45"/>
      <c r="F46" s="52"/>
      <c r="G46" s="52"/>
      <c r="H46" s="32"/>
      <c r="I46" s="49"/>
      <c r="J46" s="52"/>
      <c r="K46" s="52"/>
      <c r="L46" s="32"/>
      <c r="M46" s="45"/>
      <c r="N46" s="52"/>
      <c r="O46" s="52"/>
      <c r="P46" s="32"/>
      <c r="Q46" s="45"/>
      <c r="R46" s="52"/>
      <c r="S46" s="52"/>
      <c r="T46" s="32"/>
      <c r="U46" s="45"/>
      <c r="V46" s="52"/>
      <c r="W46" s="52"/>
      <c r="X46" s="32"/>
      <c r="Y46" s="45"/>
      <c r="Z46" s="45"/>
      <c r="AA46" s="45"/>
      <c r="AB46" s="45"/>
      <c r="AC46" s="45"/>
    </row>
    <row r="47" spans="1:29" ht="12.75">
      <c r="A47" s="45"/>
      <c r="B47" s="45" t="s">
        <v>40</v>
      </c>
      <c r="C47" s="45"/>
      <c r="D47" s="45"/>
      <c r="E47" s="45"/>
      <c r="F47" s="52"/>
      <c r="G47" s="52"/>
      <c r="H47" s="32"/>
      <c r="I47" s="49"/>
      <c r="J47" s="52"/>
      <c r="K47" s="52"/>
      <c r="L47" s="32"/>
      <c r="M47" s="45"/>
      <c r="N47" s="52"/>
      <c r="O47" s="52"/>
      <c r="P47" s="32"/>
      <c r="Q47" s="45"/>
      <c r="R47" s="52"/>
      <c r="S47" s="52"/>
      <c r="T47" s="32"/>
      <c r="U47" s="45"/>
      <c r="V47" s="52"/>
      <c r="W47" s="52"/>
      <c r="X47" s="32"/>
      <c r="Y47" s="45"/>
      <c r="Z47" s="45"/>
      <c r="AA47" s="45"/>
      <c r="AB47" s="45"/>
      <c r="AC47" s="45"/>
    </row>
    <row r="48" spans="1:29" ht="12.75">
      <c r="A48" s="17"/>
      <c r="B48" s="18"/>
      <c r="C48" s="18"/>
      <c r="D48" s="18"/>
      <c r="E48" s="18"/>
      <c r="F48" s="19"/>
      <c r="G48" s="19"/>
      <c r="H48" s="20"/>
      <c r="I48" s="21"/>
      <c r="J48" s="19"/>
      <c r="K48" s="19"/>
      <c r="L48" s="20"/>
      <c r="M48" s="18"/>
      <c r="N48" s="19"/>
      <c r="O48" s="19"/>
      <c r="P48" s="20"/>
      <c r="Q48" s="18"/>
      <c r="R48" s="19"/>
      <c r="S48" s="19"/>
      <c r="T48" s="20"/>
      <c r="U48" s="18"/>
      <c r="V48" s="19"/>
      <c r="W48" s="19"/>
      <c r="X48" s="20"/>
      <c r="Y48" s="18"/>
      <c r="Z48" s="17"/>
      <c r="AA48" s="18"/>
      <c r="AB48" s="18"/>
      <c r="AC48" s="18"/>
    </row>
  </sheetData>
  <sheetProtection insertRows="0" deleteRows="0" selectLockedCells="1"/>
  <mergeCells count="1">
    <mergeCell ref="C4:D4"/>
  </mergeCells>
  <printOptions gridLines="1" horizontalCentered="1"/>
  <pageMargins left="0.25" right="0.25" top="0.5" bottom="0.5" header="0.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L18"/>
  <sheetViews>
    <sheetView zoomScalePageLayoutView="0" workbookViewId="0" topLeftCell="A1">
      <selection activeCell="J12" sqref="J12"/>
    </sheetView>
  </sheetViews>
  <sheetFormatPr defaultColWidth="9.140625" defaultRowHeight="12.75"/>
  <cols>
    <col min="1" max="1" width="9.140625" style="6" customWidth="1"/>
    <col min="2" max="6" width="9.140625" style="7" customWidth="1"/>
    <col min="7" max="7" width="9.140625" style="6" customWidth="1"/>
    <col min="8" max="8" width="11.421875" style="6" bestFit="1" customWidth="1"/>
    <col min="9" max="9" width="8.421875" style="6" bestFit="1" customWidth="1"/>
    <col min="10" max="10" width="11.421875" style="6" bestFit="1" customWidth="1"/>
    <col min="11" max="11" width="9.8515625" style="6" bestFit="1" customWidth="1"/>
    <col min="12" max="12" width="11.421875" style="6" bestFit="1" customWidth="1"/>
    <col min="13" max="13" width="9.140625" style="6" customWidth="1"/>
    <col min="14" max="14" width="9.8515625" style="6" bestFit="1" customWidth="1"/>
    <col min="15" max="15" width="11.421875" style="6" bestFit="1" customWidth="1"/>
    <col min="16" max="16" width="9.140625" style="6" customWidth="1"/>
    <col min="17" max="17" width="9.8515625" style="6" bestFit="1" customWidth="1"/>
    <col min="18" max="18" width="11.421875" style="6" bestFit="1" customWidth="1"/>
    <col min="19" max="16384" width="9.140625" style="6" customWidth="1"/>
  </cols>
  <sheetData>
    <row r="1" spans="1:6" ht="15.75">
      <c r="A1" s="4" t="s">
        <v>24</v>
      </c>
      <c r="B1" s="5"/>
      <c r="C1" s="5"/>
      <c r="D1" s="5"/>
      <c r="E1" s="5"/>
      <c r="F1" s="5"/>
    </row>
    <row r="2" spans="1:12" ht="15.75">
      <c r="A2" s="4"/>
      <c r="B2" s="3" t="s">
        <v>4</v>
      </c>
      <c r="C2" s="3" t="s">
        <v>5</v>
      </c>
      <c r="D2" s="3" t="s">
        <v>6</v>
      </c>
      <c r="E2" s="3" t="s">
        <v>7</v>
      </c>
      <c r="F2" s="3" t="s">
        <v>8</v>
      </c>
      <c r="H2" s="3"/>
      <c r="I2" s="3"/>
      <c r="J2" s="3"/>
      <c r="K2" s="3"/>
      <c r="L2" s="3"/>
    </row>
    <row r="3" spans="1:12" ht="15.75">
      <c r="A3" s="4">
        <v>1</v>
      </c>
      <c r="B3" s="3">
        <v>1</v>
      </c>
      <c r="C3" s="24">
        <v>1</v>
      </c>
      <c r="D3" s="3">
        <v>1</v>
      </c>
      <c r="E3" s="3">
        <v>1</v>
      </c>
      <c r="F3" s="3">
        <v>1</v>
      </c>
      <c r="H3" s="24" t="s">
        <v>3</v>
      </c>
      <c r="I3" s="3"/>
      <c r="J3" s="3"/>
      <c r="K3" s="3"/>
      <c r="L3" s="3"/>
    </row>
    <row r="4" spans="1:12" ht="15.75">
      <c r="A4" s="4">
        <v>30</v>
      </c>
      <c r="B4" s="3">
        <v>1</v>
      </c>
      <c r="C4" s="24">
        <v>1</v>
      </c>
      <c r="D4" s="3">
        <v>1</v>
      </c>
      <c r="E4" s="3">
        <v>1</v>
      </c>
      <c r="F4" s="3">
        <v>1</v>
      </c>
      <c r="H4" s="24" t="s">
        <v>3</v>
      </c>
      <c r="I4" s="3"/>
      <c r="J4" s="3"/>
      <c r="K4" s="3"/>
      <c r="L4" s="3"/>
    </row>
    <row r="5" spans="1:12" ht="15.75">
      <c r="A5" s="4">
        <v>35</v>
      </c>
      <c r="B5" s="3">
        <v>1</v>
      </c>
      <c r="C5" s="24">
        <v>1</v>
      </c>
      <c r="D5" s="3">
        <v>1</v>
      </c>
      <c r="E5" s="3">
        <v>1.0434</v>
      </c>
      <c r="F5" s="3">
        <v>1.0252</v>
      </c>
      <c r="H5" s="24" t="s">
        <v>3</v>
      </c>
      <c r="I5" s="3"/>
      <c r="J5" s="3"/>
      <c r="K5" s="3"/>
      <c r="L5" s="3"/>
    </row>
    <row r="6" spans="1:12" ht="15.75">
      <c r="A6" s="4">
        <v>40</v>
      </c>
      <c r="B6" s="3">
        <v>1.0798</v>
      </c>
      <c r="C6" s="24">
        <v>1.0271</v>
      </c>
      <c r="D6" s="3">
        <v>1</v>
      </c>
      <c r="E6" s="3">
        <v>1.1283</v>
      </c>
      <c r="F6" s="3">
        <v>1.0943</v>
      </c>
      <c r="H6" s="24" t="s">
        <v>3</v>
      </c>
      <c r="I6" s="3"/>
      <c r="J6" s="3"/>
      <c r="K6" s="3"/>
      <c r="L6" s="3"/>
    </row>
    <row r="7" spans="1:12" ht="15.75">
      <c r="A7" s="4">
        <v>45</v>
      </c>
      <c r="B7" s="3">
        <v>1.1846</v>
      </c>
      <c r="C7" s="24">
        <v>1.1131</v>
      </c>
      <c r="D7" s="3">
        <v>1.0499</v>
      </c>
      <c r="E7" s="3">
        <v>1.2283</v>
      </c>
      <c r="F7" s="3">
        <v>1.1734</v>
      </c>
      <c r="H7" s="24" t="s">
        <v>3</v>
      </c>
      <c r="I7" s="3"/>
      <c r="J7" s="3"/>
      <c r="K7" s="3"/>
      <c r="L7" s="3"/>
    </row>
    <row r="8" spans="1:12" ht="15.75">
      <c r="A8" s="4">
        <v>50</v>
      </c>
      <c r="B8" s="3">
        <v>1.1656</v>
      </c>
      <c r="C8" s="24">
        <v>1.1468</v>
      </c>
      <c r="D8" s="3">
        <v>1</v>
      </c>
      <c r="E8" s="3">
        <v>1.279</v>
      </c>
      <c r="F8" s="3">
        <v>1.1123</v>
      </c>
      <c r="H8" s="24" t="s">
        <v>3</v>
      </c>
      <c r="I8" s="3"/>
      <c r="J8" s="3"/>
      <c r="K8" s="3"/>
      <c r="L8" s="3"/>
    </row>
    <row r="9" spans="1:12" ht="15.75">
      <c r="A9" s="4">
        <v>55</v>
      </c>
      <c r="B9" s="3">
        <v>1.2992</v>
      </c>
      <c r="C9" s="24">
        <v>1.2736</v>
      </c>
      <c r="D9" s="3">
        <v>1.0984</v>
      </c>
      <c r="E9" s="3">
        <v>1.4059</v>
      </c>
      <c r="F9" s="3">
        <v>1.2105</v>
      </c>
      <c r="H9" s="24" t="s">
        <v>3</v>
      </c>
      <c r="I9" s="3"/>
      <c r="J9" s="3"/>
      <c r="K9" s="3"/>
      <c r="L9" s="3"/>
    </row>
    <row r="10" spans="1:12" ht="15.75">
      <c r="A10" s="4">
        <v>60</v>
      </c>
      <c r="B10" s="3">
        <v>1.4058</v>
      </c>
      <c r="C10" s="24">
        <v>1.2703</v>
      </c>
      <c r="D10" s="3">
        <v>1.1232</v>
      </c>
      <c r="E10" s="3">
        <v>1.4804</v>
      </c>
      <c r="F10" s="3">
        <v>1.1392</v>
      </c>
      <c r="H10" s="24" t="s">
        <v>3</v>
      </c>
      <c r="I10" s="3"/>
      <c r="J10" s="2"/>
      <c r="K10" s="3"/>
      <c r="L10" s="3"/>
    </row>
    <row r="11" spans="1:12" ht="15.75">
      <c r="A11" s="4">
        <v>65</v>
      </c>
      <c r="B11" s="3">
        <v>1.5853</v>
      </c>
      <c r="C11" s="24">
        <v>1.4719</v>
      </c>
      <c r="D11" s="3">
        <v>1.2514</v>
      </c>
      <c r="E11" s="3">
        <v>1.6496</v>
      </c>
      <c r="F11" s="3">
        <v>1.2615</v>
      </c>
      <c r="H11" s="24" t="s">
        <v>3</v>
      </c>
      <c r="I11" s="3"/>
      <c r="J11" s="2"/>
      <c r="K11" s="3"/>
      <c r="L11" s="3"/>
    </row>
    <row r="12" spans="1:12" ht="15.75">
      <c r="A12" s="4">
        <v>70</v>
      </c>
      <c r="B12" s="3">
        <v>1.6112</v>
      </c>
      <c r="C12" s="24">
        <v>1.3017</v>
      </c>
      <c r="D12" s="3">
        <v>1.4127</v>
      </c>
      <c r="E12" s="3">
        <v>1.7461</v>
      </c>
      <c r="F12" s="3">
        <v>1.2943</v>
      </c>
      <c r="H12" s="24" t="s">
        <v>3</v>
      </c>
      <c r="I12" s="3"/>
      <c r="J12" s="2"/>
      <c r="K12" s="3"/>
      <c r="L12" s="3"/>
    </row>
    <row r="13" spans="1:12" ht="15.75">
      <c r="A13" s="4">
        <v>75</v>
      </c>
      <c r="B13" s="3">
        <v>1.8749</v>
      </c>
      <c r="C13" s="24">
        <v>1.5043</v>
      </c>
      <c r="D13" s="3">
        <v>1.6217</v>
      </c>
      <c r="E13" s="3">
        <v>2.0098</v>
      </c>
      <c r="F13" s="3">
        <v>1.4735</v>
      </c>
      <c r="H13" s="24" t="s">
        <v>3</v>
      </c>
      <c r="I13" s="3"/>
      <c r="J13" s="2"/>
      <c r="K13" s="3"/>
      <c r="L13" s="3"/>
    </row>
    <row r="14" spans="1:12" ht="15.75">
      <c r="A14" s="4">
        <v>80</v>
      </c>
      <c r="B14" s="3">
        <v>1.9497</v>
      </c>
      <c r="C14" s="24">
        <v>1.5486</v>
      </c>
      <c r="D14" s="3">
        <v>1.9033</v>
      </c>
      <c r="E14" s="3">
        <v>2.0612</v>
      </c>
      <c r="F14" s="3">
        <v>1.573</v>
      </c>
      <c r="H14" s="24" t="s">
        <v>3</v>
      </c>
      <c r="I14" s="3"/>
      <c r="J14" s="2"/>
      <c r="K14" s="2"/>
      <c r="L14" s="2"/>
    </row>
    <row r="15" spans="1:12" ht="15.75">
      <c r="A15" s="4">
        <v>85</v>
      </c>
      <c r="B15" s="3">
        <v>2.4236</v>
      </c>
      <c r="C15" s="24">
        <v>1.8998</v>
      </c>
      <c r="D15" s="3">
        <v>2.3034</v>
      </c>
      <c r="E15" s="3">
        <v>2.6164</v>
      </c>
      <c r="F15" s="3">
        <v>1.8648</v>
      </c>
      <c r="H15" s="24" t="s">
        <v>3</v>
      </c>
      <c r="I15" s="3"/>
      <c r="J15" s="2"/>
      <c r="K15" s="2"/>
      <c r="L15" s="2"/>
    </row>
    <row r="16" spans="1:12" ht="15.75">
      <c r="A16" s="4">
        <v>90</v>
      </c>
      <c r="B16" s="3">
        <v>3.2031</v>
      </c>
      <c r="C16" s="24">
        <v>2.4544</v>
      </c>
      <c r="D16" s="3">
        <v>2.9162</v>
      </c>
      <c r="E16" s="3">
        <v>3.5811</v>
      </c>
      <c r="F16" s="3">
        <v>2.2895</v>
      </c>
      <c r="H16" s="24" t="s">
        <v>3</v>
      </c>
      <c r="I16" s="3"/>
      <c r="J16" s="2"/>
      <c r="K16" s="2"/>
      <c r="L16" s="2"/>
    </row>
    <row r="17" spans="1:12" ht="15.75">
      <c r="A17" s="4">
        <v>95</v>
      </c>
      <c r="B17" s="3">
        <v>4.7193</v>
      </c>
      <c r="C17" s="24">
        <v>3.4663</v>
      </c>
      <c r="D17" s="3">
        <v>3.9735</v>
      </c>
      <c r="E17" s="3">
        <v>5.6724</v>
      </c>
      <c r="F17" s="3">
        <v>2.9647</v>
      </c>
      <c r="H17" s="24" t="s">
        <v>3</v>
      </c>
      <c r="I17" s="3"/>
      <c r="J17" s="2"/>
      <c r="K17" s="2"/>
      <c r="L17" s="2"/>
    </row>
    <row r="18" spans="1:12" ht="15.75">
      <c r="A18" s="4">
        <v>100</v>
      </c>
      <c r="B18" s="3">
        <v>8.97</v>
      </c>
      <c r="C18" s="24">
        <v>5.898</v>
      </c>
      <c r="D18" s="3">
        <v>6.2333</v>
      </c>
      <c r="E18" s="3">
        <v>13.6357</v>
      </c>
      <c r="F18" s="3">
        <v>4.2049</v>
      </c>
      <c r="H18" s="24" t="s">
        <v>3</v>
      </c>
      <c r="I18" s="3"/>
      <c r="J18" s="2"/>
      <c r="K18" s="3"/>
      <c r="L18" s="2"/>
    </row>
  </sheetData>
  <sheetProtection/>
  <printOptions gridLines="1"/>
  <pageMargins left="0.75" right="0.75" top="1" bottom="1" header="0.5" footer="0.5"/>
  <pageSetup horizontalDpi="300" verticalDpi="300" orientation="portrait"/>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D89"/>
  <sheetViews>
    <sheetView zoomScale="75" zoomScaleNormal="75" zoomScalePageLayoutView="0" workbookViewId="0" topLeftCell="A1">
      <pane ySplit="660" topLeftCell="A1" activePane="bottomLeft" state="split"/>
      <selection pane="topLeft" activeCell="A2" sqref="A2"/>
      <selection pane="bottomLeft" activeCell="K26" sqref="K26"/>
    </sheetView>
  </sheetViews>
  <sheetFormatPr defaultColWidth="9.140625" defaultRowHeight="12.75"/>
  <cols>
    <col min="1" max="1" width="9.140625" style="6" customWidth="1"/>
    <col min="2" max="6" width="9.140625" style="7" customWidth="1"/>
    <col min="7" max="7" width="9.140625" style="6" customWidth="1"/>
    <col min="8" max="8" width="9.7109375" style="6" bestFit="1" customWidth="1"/>
    <col min="9" max="16384" width="9.140625" style="6" customWidth="1"/>
  </cols>
  <sheetData>
    <row r="1" spans="1:30" ht="15.75">
      <c r="A1" s="4" t="s">
        <v>25</v>
      </c>
      <c r="B1" s="5"/>
      <c r="C1" s="5"/>
      <c r="D1" s="5"/>
      <c r="E1" s="5"/>
      <c r="F1" s="5"/>
      <c r="H1" s="6">
        <v>7.26</v>
      </c>
      <c r="I1" s="6">
        <v>6</v>
      </c>
      <c r="J1" s="6">
        <v>5</v>
      </c>
      <c r="K1" s="6">
        <v>4</v>
      </c>
      <c r="M1" s="6">
        <v>7.26</v>
      </c>
      <c r="N1" s="6">
        <v>6</v>
      </c>
      <c r="O1" s="6">
        <v>5</v>
      </c>
      <c r="P1" s="6">
        <v>4</v>
      </c>
      <c r="R1" s="6">
        <v>2</v>
      </c>
      <c r="S1" s="6">
        <v>1.5</v>
      </c>
      <c r="T1" s="6">
        <v>1</v>
      </c>
      <c r="U1" s="6">
        <v>800</v>
      </c>
      <c r="V1" s="6">
        <v>700</v>
      </c>
      <c r="W1" s="6">
        <v>600</v>
      </c>
      <c r="X1" s="6">
        <v>500</v>
      </c>
      <c r="Y1" s="6">
        <v>400</v>
      </c>
      <c r="Z1" s="6">
        <v>35</v>
      </c>
      <c r="AA1" s="6">
        <v>25</v>
      </c>
      <c r="AB1" s="6">
        <v>20</v>
      </c>
      <c r="AC1" s="6">
        <v>16</v>
      </c>
      <c r="AD1" s="6">
        <v>12</v>
      </c>
    </row>
    <row r="2" spans="1:30" ht="15.75">
      <c r="A2" s="4"/>
      <c r="B2" s="3" t="s">
        <v>4</v>
      </c>
      <c r="C2" s="3" t="s">
        <v>5</v>
      </c>
      <c r="D2" s="3" t="s">
        <v>6</v>
      </c>
      <c r="E2" s="3" t="s">
        <v>7</v>
      </c>
      <c r="F2" s="3" t="s">
        <v>8</v>
      </c>
      <c r="H2" s="3" t="s">
        <v>4</v>
      </c>
      <c r="I2" s="3" t="s">
        <v>4</v>
      </c>
      <c r="J2" s="3" t="s">
        <v>4</v>
      </c>
      <c r="K2" s="3" t="s">
        <v>4</v>
      </c>
      <c r="L2" s="3" t="s">
        <v>4</v>
      </c>
      <c r="M2" s="3" t="s">
        <v>5</v>
      </c>
      <c r="N2" s="3" t="s">
        <v>5</v>
      </c>
      <c r="O2" s="3" t="s">
        <v>5</v>
      </c>
      <c r="P2" s="3" t="s">
        <v>5</v>
      </c>
      <c r="Q2" s="3" t="s">
        <v>5</v>
      </c>
      <c r="R2" s="3" t="s">
        <v>6</v>
      </c>
      <c r="S2" s="3" t="s">
        <v>6</v>
      </c>
      <c r="T2" s="3" t="s">
        <v>6</v>
      </c>
      <c r="U2" s="3" t="s">
        <v>7</v>
      </c>
      <c r="V2" s="3" t="s">
        <v>7</v>
      </c>
      <c r="W2" s="3" t="s">
        <v>7</v>
      </c>
      <c r="X2" s="3" t="s">
        <v>7</v>
      </c>
      <c r="Y2" s="3" t="s">
        <v>7</v>
      </c>
      <c r="Z2" s="3" t="s">
        <v>8</v>
      </c>
      <c r="AA2" s="3" t="s">
        <v>8</v>
      </c>
      <c r="AB2" s="3" t="s">
        <v>8</v>
      </c>
      <c r="AC2" s="3" t="s">
        <v>8</v>
      </c>
      <c r="AD2" s="3" t="s">
        <v>8</v>
      </c>
    </row>
    <row r="3" spans="1:26" ht="15.75">
      <c r="A3" s="4">
        <f aca="true" t="shared" si="0" ref="A3:A17">A4-1</f>
        <v>14</v>
      </c>
      <c r="B3" s="22">
        <v>1.6978</v>
      </c>
      <c r="C3" s="22">
        <v>1.3528</v>
      </c>
      <c r="D3" s="22">
        <v>1.4911</v>
      </c>
      <c r="E3" s="22">
        <v>1.4743</v>
      </c>
      <c r="F3" s="22">
        <v>1.3107</v>
      </c>
      <c r="H3" s="3"/>
      <c r="I3" s="3"/>
      <c r="J3" s="3"/>
      <c r="K3" s="3"/>
      <c r="L3" s="3"/>
      <c r="M3" s="3"/>
      <c r="N3" s="3"/>
      <c r="O3" s="3"/>
      <c r="P3" s="3"/>
      <c r="Q3" s="3"/>
      <c r="R3" s="3"/>
      <c r="S3" s="3"/>
      <c r="T3" s="3"/>
      <c r="U3" s="3"/>
      <c r="V3" s="3"/>
      <c r="W3" s="3"/>
      <c r="X3" s="3"/>
      <c r="Y3" s="3"/>
      <c r="Z3" s="3"/>
    </row>
    <row r="4" spans="1:26" ht="15.75">
      <c r="A4" s="4">
        <f t="shared" si="0"/>
        <v>15</v>
      </c>
      <c r="B4" s="22">
        <v>1.4182</v>
      </c>
      <c r="C4" s="22">
        <v>1.271</v>
      </c>
      <c r="D4" s="22">
        <v>1.362</v>
      </c>
      <c r="E4" s="22">
        <v>1.3339</v>
      </c>
      <c r="F4" s="22">
        <v>1.2181</v>
      </c>
      <c r="H4" s="3"/>
      <c r="I4" s="3"/>
      <c r="J4" s="3"/>
      <c r="K4" s="3"/>
      <c r="L4" s="3"/>
      <c r="M4" s="3"/>
      <c r="N4" s="3"/>
      <c r="O4" s="3"/>
      <c r="P4" s="3"/>
      <c r="Q4" s="3"/>
      <c r="R4" s="3"/>
      <c r="S4" s="3"/>
      <c r="T4" s="3"/>
      <c r="U4" s="3"/>
      <c r="V4" s="3"/>
      <c r="W4" s="3"/>
      <c r="X4" s="3"/>
      <c r="Y4" s="3"/>
      <c r="Z4" s="3"/>
    </row>
    <row r="5" spans="1:26" ht="15.75">
      <c r="A5" s="4">
        <f t="shared" si="0"/>
        <v>16</v>
      </c>
      <c r="B5" s="22">
        <v>1.2608</v>
      </c>
      <c r="C5" s="22">
        <v>1.2035</v>
      </c>
      <c r="D5" s="22">
        <v>1.2681</v>
      </c>
      <c r="E5" s="22">
        <v>1.2316</v>
      </c>
      <c r="F5" s="22">
        <v>1.1534</v>
      </c>
      <c r="H5" s="3"/>
      <c r="I5" s="3"/>
      <c r="J5" s="3"/>
      <c r="K5" s="3"/>
      <c r="L5" s="3"/>
      <c r="M5" s="3"/>
      <c r="N5" s="3"/>
      <c r="O5" s="3"/>
      <c r="P5" s="3"/>
      <c r="Q5" s="3"/>
      <c r="R5" s="3"/>
      <c r="S5" s="3"/>
      <c r="T5" s="3"/>
      <c r="U5" s="3"/>
      <c r="V5" s="3"/>
      <c r="W5" s="3"/>
      <c r="X5" s="3"/>
      <c r="Y5" s="3"/>
      <c r="Z5" s="3"/>
    </row>
    <row r="6" spans="1:26" ht="15.75">
      <c r="A6" s="4">
        <f t="shared" si="0"/>
        <v>17</v>
      </c>
      <c r="B6" s="22">
        <v>1.1645</v>
      </c>
      <c r="C6" s="22">
        <v>1.1468</v>
      </c>
      <c r="D6" s="22">
        <v>1.1979</v>
      </c>
      <c r="E6" s="22">
        <v>1.1555</v>
      </c>
      <c r="F6" s="22">
        <v>1.1075</v>
      </c>
      <c r="H6" s="3"/>
      <c r="I6" s="3"/>
      <c r="J6" s="3"/>
      <c r="K6" s="3"/>
      <c r="L6" s="3"/>
      <c r="M6" s="3"/>
      <c r="N6" s="3"/>
      <c r="O6" s="3"/>
      <c r="P6" s="3"/>
      <c r="Q6" s="3"/>
      <c r="R6" s="3"/>
      <c r="S6" s="3"/>
      <c r="T6" s="3"/>
      <c r="U6" s="3"/>
      <c r="V6" s="3"/>
      <c r="W6" s="3"/>
      <c r="X6" s="3"/>
      <c r="Y6" s="3"/>
      <c r="Z6" s="3"/>
    </row>
    <row r="7" spans="1:26" ht="15.75">
      <c r="A7" s="4">
        <f t="shared" si="0"/>
        <v>18</v>
      </c>
      <c r="B7" s="22">
        <v>1.1027</v>
      </c>
      <c r="C7" s="22">
        <v>1.0994</v>
      </c>
      <c r="D7" s="22">
        <v>1.1448</v>
      </c>
      <c r="E7" s="22">
        <v>1.0982</v>
      </c>
      <c r="F7" s="22">
        <v>1.0744</v>
      </c>
      <c r="H7" s="3"/>
      <c r="I7" s="3"/>
      <c r="J7" s="3"/>
      <c r="K7" s="3"/>
      <c r="L7" s="3"/>
      <c r="M7" s="3"/>
      <c r="N7" s="3"/>
      <c r="O7" s="3"/>
      <c r="P7" s="3"/>
      <c r="Q7" s="3"/>
      <c r="R7" s="3"/>
      <c r="S7" s="3"/>
      <c r="T7" s="3"/>
      <c r="U7" s="3"/>
      <c r="V7" s="3"/>
      <c r="W7" s="3"/>
      <c r="X7" s="3"/>
      <c r="Y7" s="3"/>
      <c r="Z7" s="3"/>
    </row>
    <row r="8" spans="1:26" ht="15.75">
      <c r="A8" s="4">
        <f t="shared" si="0"/>
        <v>19</v>
      </c>
      <c r="B8" s="22">
        <v>1.0625</v>
      </c>
      <c r="C8" s="22">
        <v>1.0596</v>
      </c>
      <c r="D8" s="22">
        <v>1.1044</v>
      </c>
      <c r="E8" s="22">
        <v>1.0548</v>
      </c>
      <c r="F8" s="22">
        <v>1.0508</v>
      </c>
      <c r="H8" s="3"/>
      <c r="I8" s="3"/>
      <c r="J8" s="3"/>
      <c r="K8" s="3"/>
      <c r="L8" s="3"/>
      <c r="M8" s="3"/>
      <c r="N8" s="3"/>
      <c r="O8" s="3"/>
      <c r="P8" s="3"/>
      <c r="Q8" s="3"/>
      <c r="R8" s="3"/>
      <c r="S8" s="3"/>
      <c r="T8" s="3"/>
      <c r="U8" s="3"/>
      <c r="V8" s="3"/>
      <c r="W8" s="3"/>
      <c r="X8" s="3"/>
      <c r="Y8" s="3"/>
      <c r="Z8" s="3"/>
    </row>
    <row r="9" spans="1:26" ht="15.75">
      <c r="A9" s="4">
        <f t="shared" si="0"/>
        <v>20</v>
      </c>
      <c r="B9" s="22">
        <v>1.0326</v>
      </c>
      <c r="C9" s="22">
        <v>1.0185</v>
      </c>
      <c r="D9" s="22">
        <v>1.0583</v>
      </c>
      <c r="E9" s="22">
        <v>1.0258</v>
      </c>
      <c r="F9" s="22">
        <v>1.0262</v>
      </c>
      <c r="H9" s="3"/>
      <c r="I9" s="3"/>
      <c r="J9" s="3"/>
      <c r="K9" s="3"/>
      <c r="L9" s="3"/>
      <c r="M9" s="3"/>
      <c r="N9" s="3"/>
      <c r="O9" s="3"/>
      <c r="P9" s="3"/>
      <c r="Q9" s="3"/>
      <c r="R9" s="3"/>
      <c r="S9" s="3"/>
      <c r="T9" s="3"/>
      <c r="U9" s="3"/>
      <c r="V9" s="3"/>
      <c r="W9" s="3"/>
      <c r="X9" s="3"/>
      <c r="Y9" s="3"/>
      <c r="Z9" s="3"/>
    </row>
    <row r="10" spans="1:26" ht="15.75">
      <c r="A10" s="4">
        <f t="shared" si="0"/>
        <v>21</v>
      </c>
      <c r="B10" s="22">
        <v>1.0086</v>
      </c>
      <c r="C10" s="22">
        <v>1</v>
      </c>
      <c r="D10" s="22">
        <v>1.0289</v>
      </c>
      <c r="E10" s="22">
        <v>1</v>
      </c>
      <c r="F10" s="22">
        <v>1.0102</v>
      </c>
      <c r="H10" s="3"/>
      <c r="I10" s="3"/>
      <c r="J10" s="3"/>
      <c r="K10" s="3"/>
      <c r="L10" s="3"/>
      <c r="M10" s="3"/>
      <c r="N10" s="3"/>
      <c r="O10" s="3"/>
      <c r="P10" s="3"/>
      <c r="Q10" s="3"/>
      <c r="R10" s="3"/>
      <c r="S10" s="3"/>
      <c r="T10" s="3"/>
      <c r="U10" s="3"/>
      <c r="V10" s="3"/>
      <c r="W10" s="3"/>
      <c r="X10" s="3"/>
      <c r="Y10" s="3"/>
      <c r="Z10" s="3"/>
    </row>
    <row r="11" spans="1:26" ht="15.75">
      <c r="A11" s="4">
        <f t="shared" si="0"/>
        <v>22</v>
      </c>
      <c r="B11" s="22">
        <v>1</v>
      </c>
      <c r="C11" s="22">
        <v>1</v>
      </c>
      <c r="D11" s="22">
        <v>1</v>
      </c>
      <c r="E11" s="22">
        <v>1</v>
      </c>
      <c r="F11" s="22">
        <v>1</v>
      </c>
      <c r="H11" s="3"/>
      <c r="I11" s="3"/>
      <c r="J11" s="3"/>
      <c r="K11" s="3"/>
      <c r="L11" s="3"/>
      <c r="M11" s="3"/>
      <c r="N11" s="3"/>
      <c r="O11" s="3"/>
      <c r="P11" s="3"/>
      <c r="Q11" s="3"/>
      <c r="R11" s="3"/>
      <c r="S11" s="3"/>
      <c r="T11" s="3"/>
      <c r="U11" s="3"/>
      <c r="V11" s="3"/>
      <c r="W11" s="3"/>
      <c r="X11" s="3"/>
      <c r="Y11" s="3"/>
      <c r="Z11" s="3"/>
    </row>
    <row r="12" spans="1:26" ht="15.75">
      <c r="A12" s="4">
        <f t="shared" si="0"/>
        <v>23</v>
      </c>
      <c r="B12" s="22">
        <v>1</v>
      </c>
      <c r="C12" s="22">
        <v>1</v>
      </c>
      <c r="D12" s="22">
        <v>1</v>
      </c>
      <c r="E12" s="22">
        <v>1</v>
      </c>
      <c r="F12" s="22">
        <v>1</v>
      </c>
      <c r="H12" s="3"/>
      <c r="I12" s="3"/>
      <c r="J12" s="3"/>
      <c r="K12" s="3"/>
      <c r="L12" s="3"/>
      <c r="M12" s="3"/>
      <c r="N12" s="3"/>
      <c r="O12" s="3"/>
      <c r="P12" s="3"/>
      <c r="Q12" s="3"/>
      <c r="R12" s="3"/>
      <c r="S12" s="3"/>
      <c r="T12" s="3"/>
      <c r="U12" s="3"/>
      <c r="V12" s="3"/>
      <c r="W12" s="3"/>
      <c r="X12" s="3"/>
      <c r="Y12" s="3"/>
      <c r="Z12" s="3"/>
    </row>
    <row r="13" spans="1:26" ht="15.75">
      <c r="A13" s="4">
        <f t="shared" si="0"/>
        <v>24</v>
      </c>
      <c r="B13" s="22">
        <v>1</v>
      </c>
      <c r="C13" s="22">
        <v>1</v>
      </c>
      <c r="D13" s="22">
        <v>1</v>
      </c>
      <c r="E13" s="22">
        <v>1</v>
      </c>
      <c r="F13" s="22">
        <v>1</v>
      </c>
      <c r="H13" s="3"/>
      <c r="I13" s="3"/>
      <c r="J13" s="3"/>
      <c r="K13" s="3"/>
      <c r="L13" s="3"/>
      <c r="M13" s="3"/>
      <c r="N13" s="3"/>
      <c r="O13" s="3"/>
      <c r="P13" s="3"/>
      <c r="Q13" s="3"/>
      <c r="R13" s="3"/>
      <c r="S13" s="3"/>
      <c r="T13" s="3"/>
      <c r="U13" s="3"/>
      <c r="V13" s="3"/>
      <c r="W13" s="3"/>
      <c r="X13" s="3"/>
      <c r="Y13" s="3"/>
      <c r="Z13" s="3"/>
    </row>
    <row r="14" spans="1:26" ht="15.75">
      <c r="A14" s="4">
        <f t="shared" si="0"/>
        <v>25</v>
      </c>
      <c r="B14" s="22">
        <v>1</v>
      </c>
      <c r="C14" s="22">
        <v>1</v>
      </c>
      <c r="D14" s="22">
        <v>1</v>
      </c>
      <c r="E14" s="22">
        <v>1</v>
      </c>
      <c r="F14" s="22">
        <v>1</v>
      </c>
      <c r="H14" s="3"/>
      <c r="I14" s="3"/>
      <c r="J14" s="3"/>
      <c r="K14" s="3"/>
      <c r="L14" s="3"/>
      <c r="M14" s="3"/>
      <c r="N14" s="3"/>
      <c r="O14" s="3"/>
      <c r="P14" s="3"/>
      <c r="Q14" s="3"/>
      <c r="R14" s="3"/>
      <c r="S14" s="3"/>
      <c r="T14" s="3"/>
      <c r="U14" s="3"/>
      <c r="V14" s="3"/>
      <c r="W14" s="3"/>
      <c r="X14" s="3"/>
      <c r="Y14" s="3"/>
      <c r="Z14" s="3"/>
    </row>
    <row r="15" spans="1:26" ht="15.75">
      <c r="A15" s="4">
        <f t="shared" si="0"/>
        <v>26</v>
      </c>
      <c r="B15" s="22">
        <v>1</v>
      </c>
      <c r="C15" s="22">
        <v>1</v>
      </c>
      <c r="D15" s="22">
        <v>1</v>
      </c>
      <c r="E15" s="22">
        <v>1</v>
      </c>
      <c r="F15" s="22">
        <v>1</v>
      </c>
      <c r="H15" s="3"/>
      <c r="I15" s="3"/>
      <c r="J15" s="3"/>
      <c r="K15" s="3"/>
      <c r="L15" s="3"/>
      <c r="M15" s="3"/>
      <c r="N15" s="3"/>
      <c r="O15" s="3"/>
      <c r="P15" s="3"/>
      <c r="Q15" s="3"/>
      <c r="R15" s="3"/>
      <c r="S15" s="3"/>
      <c r="T15" s="3"/>
      <c r="U15" s="3"/>
      <c r="V15" s="3"/>
      <c r="W15" s="3"/>
      <c r="X15" s="3"/>
      <c r="Y15" s="3"/>
      <c r="Z15" s="3"/>
    </row>
    <row r="16" spans="1:26" ht="15.75">
      <c r="A16" s="4">
        <f t="shared" si="0"/>
        <v>27</v>
      </c>
      <c r="B16" s="22">
        <v>1</v>
      </c>
      <c r="C16" s="22">
        <v>1</v>
      </c>
      <c r="D16" s="22">
        <v>1</v>
      </c>
      <c r="E16" s="22">
        <v>1</v>
      </c>
      <c r="F16" s="22">
        <v>1</v>
      </c>
      <c r="H16" s="3"/>
      <c r="I16" s="3"/>
      <c r="J16" s="3"/>
      <c r="K16" s="3"/>
      <c r="L16" s="3"/>
      <c r="M16" s="3"/>
      <c r="N16" s="3"/>
      <c r="O16" s="3"/>
      <c r="P16" s="3"/>
      <c r="Q16" s="3"/>
      <c r="R16" s="3"/>
      <c r="S16" s="3"/>
      <c r="T16" s="3"/>
      <c r="U16" s="3"/>
      <c r="V16" s="3"/>
      <c r="W16" s="3"/>
      <c r="X16" s="3"/>
      <c r="Y16" s="3"/>
      <c r="Z16" s="3"/>
    </row>
    <row r="17" spans="1:26" ht="15.75">
      <c r="A17" s="4">
        <f t="shared" si="0"/>
        <v>28</v>
      </c>
      <c r="B17" s="22">
        <v>1</v>
      </c>
      <c r="C17" s="22">
        <v>1</v>
      </c>
      <c r="D17" s="22">
        <v>1</v>
      </c>
      <c r="E17" s="22">
        <v>1</v>
      </c>
      <c r="F17" s="22">
        <v>1</v>
      </c>
      <c r="H17" s="3"/>
      <c r="I17" s="3"/>
      <c r="J17" s="3"/>
      <c r="K17" s="3"/>
      <c r="L17" s="3"/>
      <c r="M17" s="3"/>
      <c r="N17" s="3"/>
      <c r="O17" s="3"/>
      <c r="P17" s="3"/>
      <c r="Q17" s="3"/>
      <c r="R17" s="3"/>
      <c r="S17" s="3"/>
      <c r="T17" s="3"/>
      <c r="U17" s="3"/>
      <c r="V17" s="3"/>
      <c r="W17" s="3"/>
      <c r="X17" s="3"/>
      <c r="Y17" s="3"/>
      <c r="Z17" s="3"/>
    </row>
    <row r="18" spans="1:26" ht="15.75">
      <c r="A18" s="4">
        <f>A19-1</f>
        <v>29</v>
      </c>
      <c r="B18" s="22">
        <v>1</v>
      </c>
      <c r="C18" s="22">
        <v>1</v>
      </c>
      <c r="D18" s="22">
        <v>1</v>
      </c>
      <c r="E18" s="22">
        <v>1</v>
      </c>
      <c r="F18" s="22">
        <v>1</v>
      </c>
      <c r="H18" s="3"/>
      <c r="I18" s="3"/>
      <c r="J18" s="3"/>
      <c r="K18" s="3"/>
      <c r="L18" s="3"/>
      <c r="M18" s="3"/>
      <c r="N18" s="3"/>
      <c r="O18" s="3"/>
      <c r="P18" s="3"/>
      <c r="Q18" s="3"/>
      <c r="R18" s="3"/>
      <c r="S18" s="3"/>
      <c r="T18" s="3"/>
      <c r="U18" s="3"/>
      <c r="V18" s="3"/>
      <c r="W18" s="3"/>
      <c r="X18" s="3"/>
      <c r="Y18" s="3"/>
      <c r="Z18" s="3"/>
    </row>
    <row r="19" spans="1:26" ht="15.75">
      <c r="A19" s="4">
        <v>30</v>
      </c>
      <c r="B19" s="22">
        <v>1</v>
      </c>
      <c r="C19" s="22">
        <v>1</v>
      </c>
      <c r="D19" s="22">
        <v>1</v>
      </c>
      <c r="E19" s="22">
        <v>1</v>
      </c>
      <c r="F19" s="22">
        <v>1</v>
      </c>
      <c r="H19" s="3"/>
      <c r="I19" s="3"/>
      <c r="J19" s="3"/>
      <c r="K19" s="3"/>
      <c r="L19" s="3"/>
      <c r="M19" s="3"/>
      <c r="N19" s="3"/>
      <c r="O19" s="3"/>
      <c r="P19" s="3"/>
      <c r="Q19" s="3"/>
      <c r="R19" s="3"/>
      <c r="S19" s="3"/>
      <c r="T19" s="3"/>
      <c r="U19" s="3"/>
      <c r="V19" s="3"/>
      <c r="W19" s="3"/>
      <c r="X19" s="3"/>
      <c r="Y19" s="3"/>
      <c r="Z19" s="3"/>
    </row>
    <row r="20" spans="1:26" ht="15.75">
      <c r="A20" s="4">
        <f>A19+1</f>
        <v>31</v>
      </c>
      <c r="B20" s="22">
        <v>1</v>
      </c>
      <c r="C20" s="22">
        <v>1</v>
      </c>
      <c r="D20" s="22">
        <v>1</v>
      </c>
      <c r="E20" s="22">
        <v>1.0084</v>
      </c>
      <c r="F20" s="22">
        <v>1.0049</v>
      </c>
      <c r="H20" s="3"/>
      <c r="I20" s="3"/>
      <c r="J20" s="3"/>
      <c r="K20" s="3"/>
      <c r="L20" s="3"/>
      <c r="M20" s="3"/>
      <c r="N20" s="3"/>
      <c r="O20" s="3"/>
      <c r="P20" s="3"/>
      <c r="Q20" s="3"/>
      <c r="R20" s="3"/>
      <c r="S20" s="3"/>
      <c r="T20" s="3"/>
      <c r="U20" s="3"/>
      <c r="V20" s="3"/>
      <c r="W20" s="3"/>
      <c r="X20" s="3"/>
      <c r="Y20" s="3"/>
      <c r="Z20" s="3"/>
    </row>
    <row r="21" spans="1:26" ht="15.75">
      <c r="A21" s="4">
        <f aca="true" t="shared" si="1" ref="A21:A84">A20+1</f>
        <v>32</v>
      </c>
      <c r="B21" s="22">
        <v>1</v>
      </c>
      <c r="C21" s="22">
        <v>1</v>
      </c>
      <c r="D21" s="22">
        <v>1</v>
      </c>
      <c r="E21" s="22">
        <v>1.0169</v>
      </c>
      <c r="F21" s="22">
        <v>1.0099</v>
      </c>
      <c r="H21" s="3"/>
      <c r="I21" s="3"/>
      <c r="J21" s="3"/>
      <c r="K21" s="3"/>
      <c r="L21" s="3"/>
      <c r="M21" s="3"/>
      <c r="N21" s="3"/>
      <c r="O21" s="3"/>
      <c r="P21" s="3"/>
      <c r="Q21" s="3"/>
      <c r="R21" s="3"/>
      <c r="S21" s="3"/>
      <c r="T21" s="3"/>
      <c r="U21" s="3"/>
      <c r="V21" s="3"/>
      <c r="W21" s="3"/>
      <c r="X21" s="3"/>
      <c r="Y21" s="3"/>
      <c r="Z21" s="3"/>
    </row>
    <row r="22" spans="1:26" ht="15.75">
      <c r="A22" s="4">
        <f t="shared" si="1"/>
        <v>33</v>
      </c>
      <c r="B22" s="22">
        <v>1</v>
      </c>
      <c r="C22" s="22">
        <v>1</v>
      </c>
      <c r="D22" s="22">
        <v>1</v>
      </c>
      <c r="E22" s="22">
        <v>1.0256</v>
      </c>
      <c r="F22" s="22">
        <v>1.015</v>
      </c>
      <c r="H22" s="3"/>
      <c r="I22" s="3"/>
      <c r="J22" s="3"/>
      <c r="K22" s="3"/>
      <c r="L22" s="3"/>
      <c r="M22" s="3"/>
      <c r="N22" s="3"/>
      <c r="O22" s="3"/>
      <c r="P22" s="3"/>
      <c r="Q22" s="3"/>
      <c r="R22" s="3"/>
      <c r="S22" s="3"/>
      <c r="T22" s="3"/>
      <c r="U22" s="3"/>
      <c r="V22" s="3"/>
      <c r="W22" s="3"/>
      <c r="X22" s="3"/>
      <c r="Y22" s="3"/>
      <c r="Z22" s="3"/>
    </row>
    <row r="23" spans="1:26" ht="15.75">
      <c r="A23" s="4">
        <f t="shared" si="1"/>
        <v>34</v>
      </c>
      <c r="B23" s="22">
        <v>1</v>
      </c>
      <c r="C23" s="22">
        <v>1</v>
      </c>
      <c r="D23" s="22">
        <v>1</v>
      </c>
      <c r="E23" s="22">
        <v>1.0344</v>
      </c>
      <c r="F23" s="22">
        <v>1.0201</v>
      </c>
      <c r="H23" s="3"/>
      <c r="I23" s="3"/>
      <c r="J23" s="3"/>
      <c r="K23" s="3"/>
      <c r="L23" s="3"/>
      <c r="M23" s="3"/>
      <c r="N23" s="3"/>
      <c r="O23" s="3"/>
      <c r="P23" s="3"/>
      <c r="Q23" s="3"/>
      <c r="R23" s="3"/>
      <c r="S23" s="3"/>
      <c r="T23" s="3"/>
      <c r="U23" s="3"/>
      <c r="V23" s="3"/>
      <c r="W23" s="3"/>
      <c r="X23" s="3"/>
      <c r="Y23" s="3"/>
      <c r="Z23" s="3"/>
    </row>
    <row r="24" spans="1:26" ht="15.75">
      <c r="A24" s="4">
        <f t="shared" si="1"/>
        <v>35</v>
      </c>
      <c r="B24" s="22">
        <v>1</v>
      </c>
      <c r="C24" s="22">
        <v>1</v>
      </c>
      <c r="D24" s="22">
        <v>1</v>
      </c>
      <c r="E24" s="22">
        <v>1.0434</v>
      </c>
      <c r="F24" s="22">
        <v>1.0252</v>
      </c>
      <c r="H24" s="3"/>
      <c r="I24" s="3"/>
      <c r="J24" s="3"/>
      <c r="K24" s="3"/>
      <c r="L24" s="3"/>
      <c r="M24" s="3"/>
      <c r="O24" s="3"/>
      <c r="P24" s="3"/>
      <c r="Q24" s="3"/>
      <c r="R24" s="3"/>
      <c r="S24" s="3"/>
      <c r="T24" s="3"/>
      <c r="U24" s="3"/>
      <c r="V24" s="3"/>
      <c r="W24" s="3"/>
      <c r="X24" s="3"/>
      <c r="Y24" s="3"/>
      <c r="Z24" s="3"/>
    </row>
    <row r="25" spans="1:26" ht="15.75">
      <c r="A25" s="4">
        <f t="shared" si="1"/>
        <v>36</v>
      </c>
      <c r="B25" s="22">
        <v>1.015</v>
      </c>
      <c r="C25" s="22">
        <v>1.0053</v>
      </c>
      <c r="D25" s="22">
        <v>1</v>
      </c>
      <c r="E25" s="22">
        <v>1.0594</v>
      </c>
      <c r="F25" s="22">
        <v>1.0383</v>
      </c>
      <c r="H25" s="3"/>
      <c r="I25" s="3"/>
      <c r="J25" s="3"/>
      <c r="K25" s="3"/>
      <c r="L25" s="3"/>
      <c r="M25" s="3"/>
      <c r="O25" s="3"/>
      <c r="P25" s="3"/>
      <c r="Q25" s="3"/>
      <c r="R25" s="3"/>
      <c r="S25" s="3"/>
      <c r="T25" s="3"/>
      <c r="U25" s="3"/>
      <c r="V25" s="3"/>
      <c r="W25" s="3"/>
      <c r="X25" s="3"/>
      <c r="Y25" s="3"/>
      <c r="Z25" s="3"/>
    </row>
    <row r="26" spans="1:26" ht="15.75">
      <c r="A26" s="4">
        <f t="shared" si="1"/>
        <v>37</v>
      </c>
      <c r="B26" s="22">
        <v>1.0304</v>
      </c>
      <c r="C26" s="22">
        <v>1.0107</v>
      </c>
      <c r="D26" s="22">
        <v>1</v>
      </c>
      <c r="E26" s="22">
        <v>1.0758</v>
      </c>
      <c r="F26" s="22">
        <v>1.0518</v>
      </c>
      <c r="H26" s="3"/>
      <c r="I26" s="3"/>
      <c r="J26" s="3"/>
      <c r="K26" s="3"/>
      <c r="L26" s="3"/>
      <c r="M26" s="3"/>
      <c r="O26" s="3"/>
      <c r="P26" s="3"/>
      <c r="Q26" s="3"/>
      <c r="R26" s="3"/>
      <c r="S26" s="3"/>
      <c r="T26" s="3"/>
      <c r="U26" s="3"/>
      <c r="V26" s="3"/>
      <c r="W26" s="3"/>
      <c r="X26" s="3"/>
      <c r="Y26" s="3"/>
      <c r="Z26" s="3"/>
    </row>
    <row r="27" spans="1:26" ht="15.75">
      <c r="A27" s="4">
        <f t="shared" si="1"/>
        <v>38</v>
      </c>
      <c r="B27" s="22">
        <v>1.0464</v>
      </c>
      <c r="C27" s="22">
        <v>1.0161</v>
      </c>
      <c r="D27" s="22">
        <v>1</v>
      </c>
      <c r="E27" s="22">
        <v>1.0928</v>
      </c>
      <c r="F27" s="22">
        <v>1.0656</v>
      </c>
      <c r="H27" s="3"/>
      <c r="I27" s="3"/>
      <c r="J27" s="3"/>
      <c r="K27" s="3"/>
      <c r="L27" s="3"/>
      <c r="M27" s="3"/>
      <c r="O27" s="3"/>
      <c r="P27" s="3"/>
      <c r="Q27" s="3"/>
      <c r="R27" s="3"/>
      <c r="S27" s="3"/>
      <c r="T27" s="3"/>
      <c r="U27" s="3"/>
      <c r="V27" s="3"/>
      <c r="W27" s="3"/>
      <c r="X27" s="3"/>
      <c r="Y27" s="3"/>
      <c r="Z27" s="3"/>
    </row>
    <row r="28" spans="1:26" ht="15.75">
      <c r="A28" s="4">
        <f t="shared" si="1"/>
        <v>39</v>
      </c>
      <c r="B28" s="22">
        <v>1.0628</v>
      </c>
      <c r="C28" s="22">
        <v>1.0216</v>
      </c>
      <c r="D28" s="22">
        <v>1</v>
      </c>
      <c r="E28" s="22">
        <v>1.1102</v>
      </c>
      <c r="F28" s="22">
        <v>1.0797</v>
      </c>
      <c r="H28" s="3"/>
      <c r="I28" s="3"/>
      <c r="J28" s="3"/>
      <c r="K28" s="3"/>
      <c r="L28" s="3"/>
      <c r="M28" s="3"/>
      <c r="O28" s="3"/>
      <c r="P28" s="3"/>
      <c r="Q28" s="3"/>
      <c r="R28" s="3"/>
      <c r="S28" s="3"/>
      <c r="T28" s="3"/>
      <c r="U28" s="3"/>
      <c r="V28" s="3"/>
      <c r="W28" s="3"/>
      <c r="X28" s="3"/>
      <c r="Y28" s="3"/>
      <c r="Z28" s="3"/>
    </row>
    <row r="29" spans="1:26" ht="15.75">
      <c r="A29" s="4">
        <f t="shared" si="1"/>
        <v>40</v>
      </c>
      <c r="B29" s="22">
        <v>1.0798</v>
      </c>
      <c r="C29" s="22">
        <v>1.0271</v>
      </c>
      <c r="D29" s="22">
        <v>1</v>
      </c>
      <c r="E29" s="22">
        <v>1.1283</v>
      </c>
      <c r="F29" s="22">
        <v>1.0943</v>
      </c>
      <c r="H29" s="3"/>
      <c r="I29" s="3"/>
      <c r="J29" s="3"/>
      <c r="K29" s="3"/>
      <c r="L29" s="3"/>
      <c r="M29" s="3"/>
      <c r="O29" s="3"/>
      <c r="P29" s="3"/>
      <c r="Q29" s="3"/>
      <c r="R29" s="3"/>
      <c r="S29" s="3"/>
      <c r="T29" s="3"/>
      <c r="U29" s="3"/>
      <c r="V29" s="3"/>
      <c r="W29" s="3"/>
      <c r="X29" s="3"/>
      <c r="Y29" s="3"/>
      <c r="Z29" s="3"/>
    </row>
    <row r="30" spans="1:26" ht="15.75">
      <c r="A30" s="4">
        <f t="shared" si="1"/>
        <v>41</v>
      </c>
      <c r="B30" s="22">
        <v>1.0992</v>
      </c>
      <c r="C30" s="22">
        <v>1.0432</v>
      </c>
      <c r="D30" s="22">
        <v>1.0096</v>
      </c>
      <c r="E30" s="22">
        <v>1.147</v>
      </c>
      <c r="F30" s="22">
        <v>1.1093</v>
      </c>
      <c r="H30" s="3"/>
      <c r="I30" s="3"/>
      <c r="J30" s="3"/>
      <c r="K30" s="3"/>
      <c r="L30" s="3"/>
      <c r="M30" s="3"/>
      <c r="O30" s="3"/>
      <c r="P30" s="3"/>
      <c r="Q30" s="3"/>
      <c r="R30" s="3"/>
      <c r="S30" s="3"/>
      <c r="T30" s="3"/>
      <c r="U30" s="3"/>
      <c r="V30" s="3"/>
      <c r="W30" s="3"/>
      <c r="X30" s="3"/>
      <c r="Y30" s="3"/>
      <c r="Z30" s="3"/>
    </row>
    <row r="31" spans="1:26" ht="15.75">
      <c r="A31" s="4">
        <f t="shared" si="1"/>
        <v>42</v>
      </c>
      <c r="B31" s="22">
        <v>1.1194</v>
      </c>
      <c r="C31" s="22">
        <v>1.0599</v>
      </c>
      <c r="D31" s="22">
        <v>1.0194</v>
      </c>
      <c r="E31" s="22">
        <v>1.1663</v>
      </c>
      <c r="F31" s="22">
        <v>1.1246</v>
      </c>
      <c r="H31" s="3"/>
      <c r="I31" s="3"/>
      <c r="J31" s="3"/>
      <c r="K31" s="3"/>
      <c r="L31" s="3"/>
      <c r="M31" s="3"/>
      <c r="O31" s="3"/>
      <c r="P31" s="3"/>
      <c r="Q31" s="3"/>
      <c r="R31" s="3"/>
      <c r="S31" s="3"/>
      <c r="T31" s="3"/>
      <c r="U31" s="3"/>
      <c r="V31" s="3"/>
      <c r="W31" s="3"/>
      <c r="X31" s="3"/>
      <c r="Y31" s="3"/>
      <c r="Z31" s="3"/>
    </row>
    <row r="32" spans="1:26" ht="15.75">
      <c r="A32" s="4">
        <f t="shared" si="1"/>
        <v>43</v>
      </c>
      <c r="B32" s="22">
        <v>1.1403</v>
      </c>
      <c r="C32" s="22">
        <v>1.077</v>
      </c>
      <c r="D32" s="22">
        <v>1.0293</v>
      </c>
      <c r="E32" s="22">
        <v>1.1862</v>
      </c>
      <c r="F32" s="22">
        <v>1.1404</v>
      </c>
      <c r="H32" s="3"/>
      <c r="I32" s="3"/>
      <c r="J32" s="3"/>
      <c r="K32" s="3"/>
      <c r="L32" s="3"/>
      <c r="M32" s="3"/>
      <c r="O32" s="3"/>
      <c r="P32" s="3"/>
      <c r="Q32" s="3"/>
      <c r="R32" s="3"/>
      <c r="S32" s="3"/>
      <c r="T32" s="3"/>
      <c r="U32" s="3"/>
      <c r="V32" s="3"/>
      <c r="W32" s="3"/>
      <c r="X32" s="3"/>
      <c r="Y32" s="3"/>
      <c r="Z32" s="3"/>
    </row>
    <row r="33" spans="1:26" ht="15.75">
      <c r="A33" s="4">
        <f t="shared" si="1"/>
        <v>44</v>
      </c>
      <c r="B33" s="22">
        <v>1.1621</v>
      </c>
      <c r="C33" s="22">
        <v>1.0948</v>
      </c>
      <c r="D33" s="22">
        <v>1.0396</v>
      </c>
      <c r="E33" s="22">
        <v>1.2069</v>
      </c>
      <c r="F33" s="22">
        <v>1.1567</v>
      </c>
      <c r="H33" s="3"/>
      <c r="I33" s="3"/>
      <c r="J33" s="3"/>
      <c r="K33" s="3"/>
      <c r="L33" s="3"/>
      <c r="M33" s="3"/>
      <c r="O33" s="3"/>
      <c r="P33" s="3"/>
      <c r="Q33" s="3"/>
      <c r="R33" s="3"/>
      <c r="S33" s="3"/>
      <c r="T33" s="3"/>
      <c r="U33" s="3"/>
      <c r="V33" s="3"/>
      <c r="W33" s="3"/>
      <c r="X33" s="3"/>
      <c r="Y33" s="3"/>
      <c r="Z33" s="3"/>
    </row>
    <row r="34" spans="1:26" ht="15.75">
      <c r="A34" s="4">
        <f t="shared" si="1"/>
        <v>45</v>
      </c>
      <c r="B34" s="22">
        <v>1.1846</v>
      </c>
      <c r="C34" s="22">
        <v>1.1131</v>
      </c>
      <c r="D34" s="22">
        <v>1.0499</v>
      </c>
      <c r="E34" s="22">
        <v>1.2283</v>
      </c>
      <c r="F34" s="22">
        <v>1.1734</v>
      </c>
      <c r="H34" s="3"/>
      <c r="I34" s="3"/>
      <c r="J34" s="3"/>
      <c r="K34" s="3"/>
      <c r="L34" s="3"/>
      <c r="M34" s="3"/>
      <c r="O34" s="3"/>
      <c r="P34" s="3"/>
      <c r="Q34" s="3"/>
      <c r="R34" s="3"/>
      <c r="S34" s="3"/>
      <c r="T34" s="3"/>
      <c r="U34" s="3"/>
      <c r="V34" s="3"/>
      <c r="W34" s="3"/>
      <c r="X34" s="3"/>
      <c r="Y34" s="3"/>
      <c r="Z34" s="3"/>
    </row>
    <row r="35" spans="1:26" ht="15.75">
      <c r="A35" s="4">
        <f t="shared" si="1"/>
        <v>46</v>
      </c>
      <c r="B35" s="22">
        <v>1.208</v>
      </c>
      <c r="C35" s="22">
        <v>1.136</v>
      </c>
      <c r="D35" s="22">
        <v>1.0701</v>
      </c>
      <c r="E35" s="22">
        <v>1.2505</v>
      </c>
      <c r="F35" s="22">
        <v>1.1906</v>
      </c>
      <c r="H35" s="3"/>
      <c r="I35" s="3"/>
      <c r="J35" s="3"/>
      <c r="K35" s="3"/>
      <c r="L35" s="3"/>
      <c r="M35" s="3"/>
      <c r="N35" s="3"/>
      <c r="O35" s="3"/>
      <c r="P35" s="3"/>
      <c r="Q35" s="3"/>
      <c r="R35" s="3"/>
      <c r="S35" s="3"/>
      <c r="T35" s="3"/>
      <c r="U35" s="3"/>
      <c r="V35" s="3"/>
      <c r="W35" s="3"/>
      <c r="X35" s="3"/>
      <c r="Y35" s="3"/>
      <c r="Z35" s="3"/>
    </row>
    <row r="36" spans="1:26" ht="15.75">
      <c r="A36" s="4">
        <f t="shared" si="1"/>
        <v>47</v>
      </c>
      <c r="B36" s="22">
        <v>1.2324</v>
      </c>
      <c r="C36" s="22">
        <v>1.1598</v>
      </c>
      <c r="D36" s="22">
        <v>1.091</v>
      </c>
      <c r="E36" s="22">
        <v>1.2735</v>
      </c>
      <c r="F36" s="22">
        <v>1.2082</v>
      </c>
      <c r="H36" s="3"/>
      <c r="I36" s="3"/>
      <c r="J36" s="3"/>
      <c r="K36" s="3"/>
      <c r="L36" s="3"/>
      <c r="M36" s="3"/>
      <c r="N36" s="3"/>
      <c r="O36" s="3"/>
      <c r="P36" s="3"/>
      <c r="Q36" s="3"/>
      <c r="R36" s="3"/>
      <c r="S36" s="3"/>
      <c r="T36" s="3"/>
      <c r="U36" s="3"/>
      <c r="V36" s="3"/>
      <c r="W36" s="3"/>
      <c r="X36" s="3"/>
      <c r="Y36" s="3"/>
      <c r="Z36" s="3"/>
    </row>
    <row r="37" spans="1:26" ht="15.75">
      <c r="A37" s="4">
        <f t="shared" si="1"/>
        <v>48</v>
      </c>
      <c r="B37" s="22">
        <v>1.2578</v>
      </c>
      <c r="C37" s="22">
        <v>1.1846</v>
      </c>
      <c r="D37" s="22">
        <v>1.1128</v>
      </c>
      <c r="E37" s="22">
        <v>1.2973</v>
      </c>
      <c r="F37" s="22">
        <v>1.2264</v>
      </c>
      <c r="H37" s="3"/>
      <c r="I37" s="3"/>
      <c r="J37" s="3"/>
      <c r="K37" s="3"/>
      <c r="L37" s="3"/>
      <c r="M37" s="3"/>
      <c r="N37" s="3"/>
      <c r="O37" s="3"/>
      <c r="P37" s="3"/>
      <c r="Q37" s="3"/>
      <c r="R37" s="3"/>
      <c r="S37" s="3"/>
      <c r="T37" s="3"/>
      <c r="U37" s="3"/>
      <c r="V37" s="3"/>
      <c r="W37" s="3"/>
      <c r="X37" s="3"/>
      <c r="Y37" s="3"/>
      <c r="Z37" s="3"/>
    </row>
    <row r="38" spans="1:26" ht="15.75">
      <c r="A38" s="4">
        <f t="shared" si="1"/>
        <v>49</v>
      </c>
      <c r="B38" s="22">
        <v>1.2843</v>
      </c>
      <c r="C38" s="22">
        <v>1.2106</v>
      </c>
      <c r="D38" s="22">
        <v>1.1355</v>
      </c>
      <c r="E38" s="22">
        <v>1.322</v>
      </c>
      <c r="F38" s="22">
        <v>1.2452</v>
      </c>
      <c r="H38" s="3"/>
      <c r="I38" s="3"/>
      <c r="J38" s="3"/>
      <c r="K38" s="3"/>
      <c r="L38" s="3"/>
      <c r="M38" s="3"/>
      <c r="N38" s="3"/>
      <c r="O38" s="3"/>
      <c r="P38" s="3"/>
      <c r="Q38" s="3"/>
      <c r="R38" s="3"/>
      <c r="S38" s="3"/>
      <c r="T38" s="3"/>
      <c r="U38" s="3"/>
      <c r="V38" s="3"/>
      <c r="W38" s="3"/>
      <c r="X38" s="3"/>
      <c r="Y38" s="3"/>
      <c r="Z38" s="3"/>
    </row>
    <row r="39" spans="1:27" ht="15.75">
      <c r="A39" s="4">
        <f t="shared" si="1"/>
        <v>50</v>
      </c>
      <c r="B39" s="22">
        <v>1.1656</v>
      </c>
      <c r="C39" s="22">
        <v>1.1468</v>
      </c>
      <c r="D39" s="22">
        <v>1</v>
      </c>
      <c r="E39" s="22">
        <v>1.279</v>
      </c>
      <c r="F39" s="22">
        <v>1.1123</v>
      </c>
      <c r="H39" s="3"/>
      <c r="I39" s="3"/>
      <c r="J39" s="3"/>
      <c r="K39" s="3"/>
      <c r="L39" s="3"/>
      <c r="N39" s="3"/>
      <c r="O39" s="3"/>
      <c r="P39" s="3"/>
      <c r="Q39" s="3"/>
      <c r="S39" s="3"/>
      <c r="T39" s="3"/>
      <c r="V39" s="3"/>
      <c r="W39" s="3"/>
      <c r="X39" s="3"/>
      <c r="Y39" s="3"/>
      <c r="AA39" s="3"/>
    </row>
    <row r="40" spans="1:27" ht="15.75">
      <c r="A40" s="4">
        <f t="shared" si="1"/>
        <v>51</v>
      </c>
      <c r="B40" s="22">
        <v>1.19</v>
      </c>
      <c r="C40" s="22">
        <v>1.1701</v>
      </c>
      <c r="D40" s="22">
        <v>1.0183</v>
      </c>
      <c r="E40" s="22">
        <v>1.3025</v>
      </c>
      <c r="F40" s="22">
        <v>1.1306</v>
      </c>
      <c r="H40" s="3"/>
      <c r="I40" s="3"/>
      <c r="J40" s="3"/>
      <c r="K40" s="3"/>
      <c r="L40" s="3"/>
      <c r="N40" s="3"/>
      <c r="O40" s="3"/>
      <c r="P40" s="3"/>
      <c r="Q40" s="3"/>
      <c r="S40" s="3"/>
      <c r="T40" s="3"/>
      <c r="V40" s="3"/>
      <c r="W40" s="3"/>
      <c r="X40" s="3"/>
      <c r="Y40" s="3"/>
      <c r="AA40" s="3"/>
    </row>
    <row r="41" spans="1:27" ht="15.75">
      <c r="A41" s="4">
        <f t="shared" si="1"/>
        <v>52</v>
      </c>
      <c r="B41" s="22">
        <v>1.2156</v>
      </c>
      <c r="C41" s="22">
        <v>1.1944</v>
      </c>
      <c r="D41" s="22">
        <v>1.0371</v>
      </c>
      <c r="E41" s="22">
        <v>1.3269</v>
      </c>
      <c r="F41" s="22">
        <v>1.1496</v>
      </c>
      <c r="H41" s="3"/>
      <c r="I41" s="3"/>
      <c r="J41" s="3"/>
      <c r="K41" s="3"/>
      <c r="L41" s="3"/>
      <c r="N41" s="3"/>
      <c r="O41" s="3"/>
      <c r="P41" s="3"/>
      <c r="Q41" s="3"/>
      <c r="S41" s="3"/>
      <c r="T41" s="3"/>
      <c r="V41" s="3"/>
      <c r="W41" s="3"/>
      <c r="X41" s="3"/>
      <c r="Y41" s="3"/>
      <c r="AA41" s="3"/>
    </row>
    <row r="42" spans="1:27" ht="15.75">
      <c r="A42" s="4">
        <f t="shared" si="1"/>
        <v>53</v>
      </c>
      <c r="B42" s="22">
        <v>1.2422</v>
      </c>
      <c r="C42" s="22">
        <v>1.2198</v>
      </c>
      <c r="D42" s="22">
        <v>1.0568</v>
      </c>
      <c r="E42" s="22">
        <v>1.3522</v>
      </c>
      <c r="F42" s="22">
        <v>1.1692</v>
      </c>
      <c r="H42" s="3"/>
      <c r="I42" s="3"/>
      <c r="J42" s="3"/>
      <c r="K42" s="3"/>
      <c r="L42" s="3"/>
      <c r="N42" s="3"/>
      <c r="O42" s="3"/>
      <c r="P42" s="3"/>
      <c r="Q42" s="3"/>
      <c r="S42" s="3"/>
      <c r="T42" s="3"/>
      <c r="V42" s="3"/>
      <c r="W42" s="3"/>
      <c r="X42" s="3"/>
      <c r="Y42" s="3"/>
      <c r="AA42" s="3"/>
    </row>
    <row r="43" spans="1:27" ht="15.75">
      <c r="A43" s="4">
        <f t="shared" si="1"/>
        <v>54</v>
      </c>
      <c r="B43" s="22">
        <v>1.2701</v>
      </c>
      <c r="C43" s="22">
        <v>1.2462</v>
      </c>
      <c r="D43" s="22">
        <v>1.0772</v>
      </c>
      <c r="E43" s="22">
        <v>1.3785</v>
      </c>
      <c r="F43" s="22">
        <v>1.1895</v>
      </c>
      <c r="H43" s="3"/>
      <c r="I43" s="3"/>
      <c r="J43" s="3"/>
      <c r="K43" s="3"/>
      <c r="L43" s="3"/>
      <c r="N43" s="3"/>
      <c r="O43" s="3"/>
      <c r="P43" s="3"/>
      <c r="Q43" s="3"/>
      <c r="S43" s="3"/>
      <c r="T43" s="3"/>
      <c r="V43" s="3"/>
      <c r="W43" s="3"/>
      <c r="X43" s="3"/>
      <c r="Y43" s="3"/>
      <c r="AA43" s="3"/>
    </row>
    <row r="44" spans="1:27" ht="15.75">
      <c r="A44" s="4">
        <f t="shared" si="1"/>
        <v>55</v>
      </c>
      <c r="B44" s="22">
        <v>1.2992</v>
      </c>
      <c r="C44" s="22">
        <v>1.2738</v>
      </c>
      <c r="D44" s="22">
        <v>1.0984</v>
      </c>
      <c r="E44" s="22">
        <v>1.4059</v>
      </c>
      <c r="F44" s="22">
        <v>1.2105</v>
      </c>
      <c r="I44" s="3"/>
      <c r="J44" s="3"/>
      <c r="K44" s="3"/>
      <c r="L44" s="3"/>
      <c r="N44" s="3"/>
      <c r="O44" s="3"/>
      <c r="P44" s="3"/>
      <c r="Q44" s="3"/>
      <c r="S44" s="3"/>
      <c r="T44" s="3"/>
      <c r="V44" s="3"/>
      <c r="W44" s="3"/>
      <c r="X44" s="3"/>
      <c r="Y44" s="3"/>
      <c r="AA44" s="3"/>
    </row>
    <row r="45" spans="1:27" ht="15.75">
      <c r="A45" s="4">
        <f t="shared" si="1"/>
        <v>56</v>
      </c>
      <c r="B45" s="22">
        <v>1.3297</v>
      </c>
      <c r="C45" s="22">
        <v>1.3025</v>
      </c>
      <c r="D45" s="22">
        <v>1.126</v>
      </c>
      <c r="E45" s="22">
        <v>1.4344</v>
      </c>
      <c r="F45" s="22">
        <v>1.2324</v>
      </c>
      <c r="H45" s="3"/>
      <c r="I45" s="3"/>
      <c r="J45" s="3"/>
      <c r="K45" s="3"/>
      <c r="L45" s="3"/>
      <c r="N45" s="3"/>
      <c r="O45" s="3"/>
      <c r="P45" s="3"/>
      <c r="Q45" s="3"/>
      <c r="S45" s="3"/>
      <c r="T45" s="3"/>
      <c r="V45" s="3"/>
      <c r="W45" s="3"/>
      <c r="X45" s="3"/>
      <c r="Y45" s="3"/>
      <c r="AA45" s="3"/>
    </row>
    <row r="46" spans="1:27" ht="15.75">
      <c r="A46" s="4">
        <f t="shared" si="1"/>
        <v>57</v>
      </c>
      <c r="B46" s="22">
        <v>1.3616</v>
      </c>
      <c r="C46" s="22">
        <v>1.3325</v>
      </c>
      <c r="D46" s="22">
        <v>1.1549</v>
      </c>
      <c r="E46" s="22">
        <v>1.464</v>
      </c>
      <c r="F46" s="22">
        <v>1.255</v>
      </c>
      <c r="H46" s="3"/>
      <c r="I46" s="3"/>
      <c r="J46" s="3"/>
      <c r="K46" s="3"/>
      <c r="L46" s="3"/>
      <c r="N46" s="3"/>
      <c r="O46" s="3"/>
      <c r="P46" s="3"/>
      <c r="Q46" s="3"/>
      <c r="S46" s="3"/>
      <c r="T46" s="3"/>
      <c r="V46" s="3"/>
      <c r="W46" s="3"/>
      <c r="X46" s="3"/>
      <c r="Y46" s="3"/>
      <c r="AA46" s="3"/>
    </row>
    <row r="47" spans="1:27" ht="15.75">
      <c r="A47" s="4">
        <f t="shared" si="1"/>
        <v>58</v>
      </c>
      <c r="B47" s="22">
        <v>1.3952</v>
      </c>
      <c r="C47" s="22">
        <v>1.364</v>
      </c>
      <c r="D47" s="22">
        <v>1.1854</v>
      </c>
      <c r="E47" s="22">
        <v>1.4949</v>
      </c>
      <c r="F47" s="22">
        <v>1.2785</v>
      </c>
      <c r="H47" s="3"/>
      <c r="I47" s="3"/>
      <c r="J47" s="3"/>
      <c r="K47" s="3"/>
      <c r="L47" s="3"/>
      <c r="N47" s="3"/>
      <c r="O47" s="3"/>
      <c r="P47" s="3"/>
      <c r="Q47" s="3"/>
      <c r="S47" s="3"/>
      <c r="T47" s="3"/>
      <c r="V47" s="3"/>
      <c r="W47" s="3"/>
      <c r="X47" s="3"/>
      <c r="Y47" s="3"/>
      <c r="AA47" s="3"/>
    </row>
    <row r="48" spans="1:27" ht="15.75">
      <c r="A48" s="4">
        <f t="shared" si="1"/>
        <v>59</v>
      </c>
      <c r="B48" s="22">
        <v>1.4304</v>
      </c>
      <c r="C48" s="22">
        <v>1.397</v>
      </c>
      <c r="D48" s="22">
        <v>1.2176</v>
      </c>
      <c r="E48" s="22">
        <v>1.5271</v>
      </c>
      <c r="F48" s="22">
        <v>1.3029</v>
      </c>
      <c r="H48" s="3"/>
      <c r="I48" s="3"/>
      <c r="J48" s="3"/>
      <c r="K48" s="3"/>
      <c r="L48" s="3"/>
      <c r="N48" s="3"/>
      <c r="O48" s="3"/>
      <c r="P48" s="3"/>
      <c r="Q48" s="3"/>
      <c r="S48" s="3"/>
      <c r="T48" s="3"/>
      <c r="V48" s="3"/>
      <c r="W48" s="3"/>
      <c r="X48" s="3"/>
      <c r="Y48" s="3"/>
      <c r="AA48" s="3"/>
    </row>
    <row r="49" spans="1:28" ht="15.75">
      <c r="A49" s="4">
        <f t="shared" si="1"/>
        <v>60</v>
      </c>
      <c r="B49" s="22">
        <v>1.4058</v>
      </c>
      <c r="C49" s="22">
        <v>1.2703</v>
      </c>
      <c r="D49" s="22">
        <v>1.1232</v>
      </c>
      <c r="E49" s="22">
        <v>1.4804</v>
      </c>
      <c r="F49" s="22">
        <v>1.1392</v>
      </c>
      <c r="H49" s="3"/>
      <c r="I49" s="3"/>
      <c r="J49" s="3"/>
      <c r="K49" s="3"/>
      <c r="L49" s="3"/>
      <c r="N49" s="10"/>
      <c r="O49" s="3"/>
      <c r="P49" s="3"/>
      <c r="Q49" s="3"/>
      <c r="T49" s="2"/>
      <c r="W49" s="3"/>
      <c r="X49" s="3"/>
      <c r="Y49" s="3"/>
      <c r="AB49" s="3"/>
    </row>
    <row r="50" spans="1:28" ht="15.75">
      <c r="A50" s="4">
        <f t="shared" si="1"/>
        <v>61</v>
      </c>
      <c r="B50" s="22">
        <v>1.4384</v>
      </c>
      <c r="C50" s="22">
        <v>1.3061</v>
      </c>
      <c r="D50" s="22">
        <v>1.1467</v>
      </c>
      <c r="E50" s="22">
        <v>1.5114</v>
      </c>
      <c r="F50" s="22">
        <v>1.1617</v>
      </c>
      <c r="H50" s="3"/>
      <c r="I50" s="3"/>
      <c r="J50" s="3"/>
      <c r="K50" s="3"/>
      <c r="L50" s="3"/>
      <c r="O50" s="3"/>
      <c r="P50" s="3"/>
      <c r="Q50" s="3"/>
      <c r="T50" s="3"/>
      <c r="W50" s="3"/>
      <c r="X50" s="3"/>
      <c r="Y50" s="3"/>
      <c r="AB50" s="3"/>
    </row>
    <row r="51" spans="1:28" ht="15.75">
      <c r="A51" s="4">
        <f t="shared" si="1"/>
        <v>62</v>
      </c>
      <c r="B51" s="22">
        <v>1.4725</v>
      </c>
      <c r="C51" s="22">
        <v>1.3439</v>
      </c>
      <c r="D51" s="22">
        <v>1.1712</v>
      </c>
      <c r="E51" s="22">
        <v>1.5437</v>
      </c>
      <c r="F51" s="22">
        <v>1.1852</v>
      </c>
      <c r="H51" s="3"/>
      <c r="I51" s="3"/>
      <c r="J51" s="3"/>
      <c r="K51" s="3"/>
      <c r="L51" s="3"/>
      <c r="O51" s="3"/>
      <c r="P51" s="3"/>
      <c r="Q51" s="3"/>
      <c r="T51" s="3"/>
      <c r="W51" s="3"/>
      <c r="X51" s="3"/>
      <c r="Y51" s="3"/>
      <c r="AB51" s="3"/>
    </row>
    <row r="52" spans="1:28" ht="15.75">
      <c r="A52" s="4">
        <f t="shared" si="1"/>
        <v>63</v>
      </c>
      <c r="B52" s="22">
        <v>1.5083</v>
      </c>
      <c r="C52" s="22">
        <v>1.3841</v>
      </c>
      <c r="D52" s="22">
        <v>1.1968</v>
      </c>
      <c r="E52" s="22">
        <v>1.5775</v>
      </c>
      <c r="F52" s="22">
        <v>1.2096</v>
      </c>
      <c r="H52" s="3"/>
      <c r="I52" s="3"/>
      <c r="J52" s="3"/>
      <c r="K52" s="3"/>
      <c r="L52" s="3"/>
      <c r="O52" s="3"/>
      <c r="P52" s="3"/>
      <c r="Q52" s="3"/>
      <c r="T52" s="3"/>
      <c r="W52" s="3"/>
      <c r="X52" s="3"/>
      <c r="Y52" s="3"/>
      <c r="AB52" s="3"/>
    </row>
    <row r="53" spans="1:28" ht="15.75">
      <c r="A53" s="4">
        <f t="shared" si="1"/>
        <v>64</v>
      </c>
      <c r="B53" s="22">
        <v>1.5458</v>
      </c>
      <c r="C53" s="22">
        <v>1.4266</v>
      </c>
      <c r="D53" s="22">
        <v>1.2235</v>
      </c>
      <c r="E53" s="22">
        <v>1.6128</v>
      </c>
      <c r="F53" s="22">
        <v>1.235</v>
      </c>
      <c r="H53" s="3"/>
      <c r="I53" s="3"/>
      <c r="J53" s="3"/>
      <c r="K53" s="3"/>
      <c r="L53" s="3"/>
      <c r="O53" s="3"/>
      <c r="P53" s="3"/>
      <c r="Q53" s="3"/>
      <c r="T53" s="3"/>
      <c r="W53" s="3"/>
      <c r="X53" s="3"/>
      <c r="Y53" s="3"/>
      <c r="AB53" s="3"/>
    </row>
    <row r="54" spans="1:28" ht="15.75">
      <c r="A54" s="4">
        <f t="shared" si="1"/>
        <v>65</v>
      </c>
      <c r="B54" s="22">
        <v>1.5853</v>
      </c>
      <c r="C54" s="22">
        <v>1.4719</v>
      </c>
      <c r="D54" s="22">
        <v>1.2514</v>
      </c>
      <c r="E54" s="22">
        <v>1.6496</v>
      </c>
      <c r="F54" s="22">
        <v>1.2615</v>
      </c>
      <c r="I54" s="3"/>
      <c r="J54" s="3"/>
      <c r="K54" s="3"/>
      <c r="L54" s="3"/>
      <c r="O54" s="3"/>
      <c r="P54" s="3"/>
      <c r="Q54" s="3"/>
      <c r="T54" s="2"/>
      <c r="W54" s="3"/>
      <c r="X54" s="3"/>
      <c r="Y54" s="3"/>
      <c r="AB54" s="3"/>
    </row>
    <row r="55" spans="1:28" ht="15.75">
      <c r="A55" s="4">
        <f t="shared" si="1"/>
        <v>66</v>
      </c>
      <c r="B55" s="22">
        <v>1.6268</v>
      </c>
      <c r="C55" s="22">
        <v>1.5202</v>
      </c>
      <c r="D55" s="22">
        <v>1.2806</v>
      </c>
      <c r="E55" s="22">
        <v>1.6881</v>
      </c>
      <c r="F55" s="22">
        <v>1.2892</v>
      </c>
      <c r="H55" s="3"/>
      <c r="I55" s="3"/>
      <c r="J55" s="3"/>
      <c r="K55" s="3"/>
      <c r="L55" s="3"/>
      <c r="O55" s="3"/>
      <c r="P55" s="3"/>
      <c r="Q55" s="3"/>
      <c r="T55" s="3"/>
      <c r="W55" s="3"/>
      <c r="X55" s="3"/>
      <c r="Y55" s="3"/>
      <c r="AB55" s="3"/>
    </row>
    <row r="56" spans="1:28" ht="15.75">
      <c r="A56" s="4">
        <f t="shared" si="1"/>
        <v>67</v>
      </c>
      <c r="B56" s="22">
        <v>1.6706</v>
      </c>
      <c r="C56" s="22">
        <v>1.5719</v>
      </c>
      <c r="D56" s="22">
        <v>1.3112</v>
      </c>
      <c r="E56" s="22">
        <v>1.7286</v>
      </c>
      <c r="F56" s="22">
        <v>1.3181</v>
      </c>
      <c r="H56" s="3"/>
      <c r="I56" s="3"/>
      <c r="J56" s="3"/>
      <c r="K56" s="3"/>
      <c r="L56" s="3"/>
      <c r="O56" s="3"/>
      <c r="P56" s="3"/>
      <c r="Q56" s="3"/>
      <c r="T56" s="3"/>
      <c r="W56" s="3"/>
      <c r="X56" s="3"/>
      <c r="Y56" s="3"/>
      <c r="AB56" s="3"/>
    </row>
    <row r="57" spans="1:28" ht="15.75">
      <c r="A57" s="4">
        <f t="shared" si="1"/>
        <v>68</v>
      </c>
      <c r="B57" s="22">
        <v>1.7168</v>
      </c>
      <c r="C57" s="22">
        <v>1.6271</v>
      </c>
      <c r="D57" s="22">
        <v>1.3432</v>
      </c>
      <c r="E57" s="22">
        <v>1.771</v>
      </c>
      <c r="F57" s="22">
        <v>1.3483</v>
      </c>
      <c r="H57" s="3"/>
      <c r="I57" s="3"/>
      <c r="J57" s="3"/>
      <c r="K57" s="3"/>
      <c r="L57" s="3"/>
      <c r="O57" s="3"/>
      <c r="P57" s="3"/>
      <c r="Q57" s="3"/>
      <c r="T57" s="3"/>
      <c r="W57" s="3"/>
      <c r="X57" s="3"/>
      <c r="Y57" s="3"/>
      <c r="AB57" s="3"/>
    </row>
    <row r="58" spans="1:28" ht="15.75">
      <c r="A58" s="4">
        <f t="shared" si="1"/>
        <v>69</v>
      </c>
      <c r="B58" s="22">
        <v>1.7656</v>
      </c>
      <c r="C58" s="22">
        <v>1.6864</v>
      </c>
      <c r="D58" s="22">
        <v>1.377</v>
      </c>
      <c r="E58" s="22">
        <v>1.8155</v>
      </c>
      <c r="F58" s="22">
        <v>1.3799</v>
      </c>
      <c r="H58" s="3"/>
      <c r="I58" s="3"/>
      <c r="J58" s="3"/>
      <c r="K58" s="3"/>
      <c r="L58" s="3"/>
      <c r="O58" s="3"/>
      <c r="P58" s="3"/>
      <c r="Q58" s="3"/>
      <c r="T58" s="3"/>
      <c r="W58" s="3"/>
      <c r="X58" s="3"/>
      <c r="Y58" s="3"/>
      <c r="AB58" s="3"/>
    </row>
    <row r="59" spans="1:29" ht="15.75">
      <c r="A59" s="4">
        <f t="shared" si="1"/>
        <v>70</v>
      </c>
      <c r="B59" s="22">
        <v>1.6112</v>
      </c>
      <c r="C59" s="22">
        <v>1.3017</v>
      </c>
      <c r="D59" s="22">
        <v>1.4127</v>
      </c>
      <c r="E59" s="22">
        <v>1.7461</v>
      </c>
      <c r="F59" s="22">
        <v>1.2943</v>
      </c>
      <c r="H59" s="3"/>
      <c r="I59" s="3"/>
      <c r="J59" s="3"/>
      <c r="K59" s="3"/>
      <c r="L59" s="3"/>
      <c r="P59" s="3"/>
      <c r="Q59" s="3"/>
      <c r="T59" s="2"/>
      <c r="X59" s="3"/>
      <c r="Y59" s="3"/>
      <c r="AC59" s="3"/>
    </row>
    <row r="60" spans="1:29" ht="15.75">
      <c r="A60" s="4">
        <f t="shared" si="1"/>
        <v>71</v>
      </c>
      <c r="B60" s="22">
        <v>1.6578</v>
      </c>
      <c r="C60" s="22">
        <v>1.3377</v>
      </c>
      <c r="D60" s="22">
        <v>1.45</v>
      </c>
      <c r="E60" s="22">
        <v>1.7932</v>
      </c>
      <c r="F60" s="22">
        <v>1.3266</v>
      </c>
      <c r="H60" s="3"/>
      <c r="I60" s="3"/>
      <c r="J60" s="3"/>
      <c r="K60" s="3"/>
      <c r="L60" s="3"/>
      <c r="P60" s="3"/>
      <c r="Q60" s="3"/>
      <c r="T60" s="3"/>
      <c r="X60" s="3"/>
      <c r="Y60" s="3"/>
      <c r="AC60" s="3"/>
    </row>
    <row r="61" spans="1:29" ht="15.75">
      <c r="A61" s="4">
        <f t="shared" si="1"/>
        <v>72</v>
      </c>
      <c r="B61" s="22">
        <v>1.7072</v>
      </c>
      <c r="C61" s="22">
        <v>1.3758</v>
      </c>
      <c r="D61" s="22">
        <v>1.4893</v>
      </c>
      <c r="E61" s="22">
        <v>1.8428</v>
      </c>
      <c r="F61" s="22">
        <v>1.3605</v>
      </c>
      <c r="H61" s="3"/>
      <c r="I61" s="3"/>
      <c r="J61" s="3"/>
      <c r="K61" s="3"/>
      <c r="L61" s="3"/>
      <c r="P61" s="3"/>
      <c r="Q61" s="3"/>
      <c r="T61" s="3"/>
      <c r="X61" s="3"/>
      <c r="Y61" s="3"/>
      <c r="AC61" s="3"/>
    </row>
    <row r="62" spans="1:29" ht="15.75">
      <c r="A62" s="4">
        <f t="shared" si="1"/>
        <v>73</v>
      </c>
      <c r="B62" s="22">
        <v>1.7597</v>
      </c>
      <c r="C62" s="22">
        <v>1.4161</v>
      </c>
      <c r="D62" s="22">
        <v>1.5309</v>
      </c>
      <c r="E62" s="22">
        <v>1.8953</v>
      </c>
      <c r="F62" s="22">
        <v>1.3962</v>
      </c>
      <c r="H62" s="3"/>
      <c r="I62" s="3"/>
      <c r="J62" s="3"/>
      <c r="K62" s="3"/>
      <c r="L62" s="3"/>
      <c r="P62" s="3"/>
      <c r="Q62" s="3"/>
      <c r="T62" s="3"/>
      <c r="X62" s="3"/>
      <c r="Y62" s="3"/>
      <c r="AC62" s="3"/>
    </row>
    <row r="63" spans="1:29" ht="15.75">
      <c r="A63" s="4">
        <f t="shared" si="1"/>
        <v>74</v>
      </c>
      <c r="B63" s="22">
        <v>1.8155</v>
      </c>
      <c r="C63" s="22">
        <v>1.4589</v>
      </c>
      <c r="D63" s="22">
        <v>1.5748</v>
      </c>
      <c r="E63" s="22">
        <v>1.9509</v>
      </c>
      <c r="F63" s="22">
        <v>1.4338</v>
      </c>
      <c r="H63" s="3"/>
      <c r="I63" s="3"/>
      <c r="J63" s="3"/>
      <c r="K63" s="3"/>
      <c r="L63" s="3"/>
      <c r="P63" s="3"/>
      <c r="Q63" s="3"/>
      <c r="T63" s="3"/>
      <c r="X63" s="3"/>
      <c r="Y63" s="3"/>
      <c r="AC63" s="3"/>
    </row>
    <row r="64" spans="1:29" ht="15.75">
      <c r="A64" s="4">
        <f t="shared" si="1"/>
        <v>75</v>
      </c>
      <c r="B64" s="22">
        <v>1.8749</v>
      </c>
      <c r="C64" s="22">
        <v>1.5043</v>
      </c>
      <c r="D64" s="22">
        <v>1.6217</v>
      </c>
      <c r="E64" s="22">
        <v>2.0098</v>
      </c>
      <c r="F64" s="22">
        <v>1.4735</v>
      </c>
      <c r="I64" s="3"/>
      <c r="J64" s="3"/>
      <c r="K64" s="3"/>
      <c r="L64" s="3"/>
      <c r="P64" s="3"/>
      <c r="Q64" s="3"/>
      <c r="T64" s="2"/>
      <c r="X64" s="3"/>
      <c r="Y64" s="3"/>
      <c r="AC64" s="3"/>
    </row>
    <row r="65" spans="1:29" ht="15.75">
      <c r="A65" s="4">
        <f t="shared" si="1"/>
        <v>76</v>
      </c>
      <c r="B65" s="22">
        <v>1.9384</v>
      </c>
      <c r="C65" s="22">
        <v>1.5526</v>
      </c>
      <c r="D65" s="22">
        <v>1.6711</v>
      </c>
      <c r="E65" s="22">
        <v>2.0724</v>
      </c>
      <c r="F65" s="22">
        <v>1.5155</v>
      </c>
      <c r="I65" s="3"/>
      <c r="J65" s="3"/>
      <c r="K65" s="3"/>
      <c r="L65" s="3"/>
      <c r="P65" s="3"/>
      <c r="Q65" s="3"/>
      <c r="T65" s="3"/>
      <c r="X65" s="3"/>
      <c r="Y65" s="3"/>
      <c r="AC65" s="3"/>
    </row>
    <row r="66" spans="1:29" ht="15.75">
      <c r="A66" s="4">
        <f t="shared" si="1"/>
        <v>77</v>
      </c>
      <c r="B66" s="22">
        <v>2.0063</v>
      </c>
      <c r="C66" s="22">
        <v>1.604</v>
      </c>
      <c r="D66" s="22">
        <v>1.7236</v>
      </c>
      <c r="E66" s="22">
        <v>2.139</v>
      </c>
      <c r="F66" s="22">
        <v>1.5599</v>
      </c>
      <c r="I66" s="3"/>
      <c r="J66" s="3"/>
      <c r="K66" s="3"/>
      <c r="L66" s="3"/>
      <c r="P66" s="3"/>
      <c r="Q66" s="3"/>
      <c r="T66" s="3"/>
      <c r="X66" s="3"/>
      <c r="Y66" s="3"/>
      <c r="AC66" s="3"/>
    </row>
    <row r="67" spans="1:29" ht="15.75">
      <c r="A67" s="4">
        <f t="shared" si="1"/>
        <v>78</v>
      </c>
      <c r="B67" s="22">
        <v>2.0791</v>
      </c>
      <c r="C67" s="22">
        <v>1.659</v>
      </c>
      <c r="D67" s="22">
        <v>1.7795</v>
      </c>
      <c r="E67" s="22">
        <v>2.2101</v>
      </c>
      <c r="F67" s="22">
        <v>1.607</v>
      </c>
      <c r="I67" s="3"/>
      <c r="J67" s="3"/>
      <c r="K67" s="3"/>
      <c r="L67" s="3"/>
      <c r="P67" s="3"/>
      <c r="Q67" s="3"/>
      <c r="T67" s="3"/>
      <c r="X67" s="3"/>
      <c r="Y67" s="3"/>
      <c r="AC67" s="3"/>
    </row>
    <row r="68" spans="1:29" ht="15.75">
      <c r="A68" s="4">
        <f t="shared" si="1"/>
        <v>79</v>
      </c>
      <c r="B68" s="22">
        <v>2.1575</v>
      </c>
      <c r="C68" s="22">
        <v>1.718</v>
      </c>
      <c r="D68" s="22">
        <v>1.8391</v>
      </c>
      <c r="E68" s="22">
        <v>2.286</v>
      </c>
      <c r="F68" s="22">
        <v>1.6571</v>
      </c>
      <c r="I68" s="3"/>
      <c r="J68" s="3"/>
      <c r="K68" s="3"/>
      <c r="L68" s="3"/>
      <c r="P68" s="3"/>
      <c r="Q68" s="3"/>
      <c r="T68" s="3"/>
      <c r="X68" s="3"/>
      <c r="Y68" s="3"/>
      <c r="AC68" s="3"/>
    </row>
    <row r="69" spans="1:30" ht="15.75">
      <c r="A69" s="4">
        <f t="shared" si="1"/>
        <v>80</v>
      </c>
      <c r="B69" s="22">
        <v>1.9497</v>
      </c>
      <c r="C69" s="22">
        <v>1.5486</v>
      </c>
      <c r="D69" s="22">
        <v>1.9033</v>
      </c>
      <c r="E69" s="22">
        <v>2.0612</v>
      </c>
      <c r="F69" s="22">
        <v>1.573</v>
      </c>
      <c r="I69" s="3"/>
      <c r="J69" s="3"/>
      <c r="K69" s="3"/>
      <c r="L69" s="16"/>
      <c r="P69" s="3"/>
      <c r="Q69" s="3"/>
      <c r="T69" s="2"/>
      <c r="Y69" s="2"/>
      <c r="AD69" s="2"/>
    </row>
    <row r="70" spans="1:30" ht="15.75">
      <c r="A70" s="4">
        <f t="shared" si="1"/>
        <v>81</v>
      </c>
      <c r="B70" s="22">
        <v>2.0438</v>
      </c>
      <c r="C70" s="22">
        <v>1.6188</v>
      </c>
      <c r="D70" s="22">
        <v>1.9718</v>
      </c>
      <c r="E70" s="22">
        <v>2.1526</v>
      </c>
      <c r="F70" s="22">
        <v>1.6238</v>
      </c>
      <c r="I70" s="3"/>
      <c r="J70" s="3"/>
      <c r="K70" s="3"/>
      <c r="L70" s="16"/>
      <c r="P70" s="3"/>
      <c r="Q70" s="3"/>
      <c r="T70" s="3"/>
      <c r="Y70" s="3"/>
      <c r="AD70" s="3"/>
    </row>
    <row r="71" spans="1:30" ht="15.75">
      <c r="A71" s="4">
        <f t="shared" si="1"/>
        <v>82</v>
      </c>
      <c r="B71" s="22">
        <v>2.1391</v>
      </c>
      <c r="C71" s="22">
        <v>1.6891</v>
      </c>
      <c r="D71" s="22">
        <v>2.0454</v>
      </c>
      <c r="E71" s="22">
        <v>2.2524</v>
      </c>
      <c r="F71" s="22">
        <v>1.678</v>
      </c>
      <c r="I71" s="3"/>
      <c r="J71" s="3"/>
      <c r="K71" s="3"/>
      <c r="L71" s="16"/>
      <c r="P71" s="3"/>
      <c r="Q71" s="3"/>
      <c r="T71" s="3"/>
      <c r="Y71" s="3"/>
      <c r="AD71" s="3"/>
    </row>
    <row r="72" spans="1:30" ht="15.75">
      <c r="A72" s="4">
        <f t="shared" si="1"/>
        <v>83</v>
      </c>
      <c r="B72" s="22">
        <v>2.2333</v>
      </c>
      <c r="C72" s="22">
        <v>2.6885</v>
      </c>
      <c r="D72" s="22">
        <v>2.1247</v>
      </c>
      <c r="E72" s="22">
        <v>2.362</v>
      </c>
      <c r="F72" s="22">
        <v>1.736</v>
      </c>
      <c r="I72" s="3"/>
      <c r="J72" s="3"/>
      <c r="K72" s="3"/>
      <c r="L72" s="16"/>
      <c r="P72" s="3"/>
      <c r="Q72" s="3"/>
      <c r="T72" s="3"/>
      <c r="Y72" s="3"/>
      <c r="AD72" s="3"/>
    </row>
    <row r="73" spans="1:30" ht="15.75">
      <c r="A73" s="4">
        <f t="shared" si="1"/>
        <v>84</v>
      </c>
      <c r="B73" s="22">
        <v>2.3286</v>
      </c>
      <c r="C73" s="22">
        <v>1.8296</v>
      </c>
      <c r="D73" s="22">
        <v>2.2105</v>
      </c>
      <c r="E73" s="22">
        <v>2.4827</v>
      </c>
      <c r="F73" s="22">
        <v>1.7981</v>
      </c>
      <c r="I73" s="3"/>
      <c r="J73" s="3"/>
      <c r="K73" s="3"/>
      <c r="L73" s="16"/>
      <c r="P73" s="3"/>
      <c r="Q73" s="3"/>
      <c r="T73" s="3"/>
      <c r="Y73" s="3"/>
      <c r="AD73" s="3"/>
    </row>
    <row r="74" spans="1:30" ht="15.75">
      <c r="A74" s="4">
        <f t="shared" si="1"/>
        <v>85</v>
      </c>
      <c r="B74" s="22">
        <v>2.4236</v>
      </c>
      <c r="C74" s="22">
        <v>1.8998</v>
      </c>
      <c r="D74" s="22">
        <v>2.3034</v>
      </c>
      <c r="E74" s="22">
        <v>2.6164</v>
      </c>
      <c r="F74" s="22">
        <v>1.8648</v>
      </c>
      <c r="I74" s="3"/>
      <c r="J74" s="3"/>
      <c r="K74" s="3"/>
      <c r="L74" s="16"/>
      <c r="P74" s="3"/>
      <c r="Q74" s="3"/>
      <c r="T74" s="2"/>
      <c r="Y74" s="2"/>
      <c r="AD74" s="2"/>
    </row>
    <row r="75" spans="1:30" ht="15.75">
      <c r="A75" s="4">
        <f t="shared" si="1"/>
        <v>86</v>
      </c>
      <c r="B75" s="22">
        <v>2.5792</v>
      </c>
      <c r="C75" s="22">
        <v>2.0107</v>
      </c>
      <c r="D75" s="22">
        <v>2.4045</v>
      </c>
      <c r="E75" s="22">
        <v>2.7654</v>
      </c>
      <c r="F75" s="22">
        <v>1.9366</v>
      </c>
      <c r="I75" s="3"/>
      <c r="J75" s="3"/>
      <c r="K75" s="3"/>
      <c r="L75" s="16"/>
      <c r="P75" s="3"/>
      <c r="Q75" s="3"/>
      <c r="T75" s="3"/>
      <c r="Y75" s="3"/>
      <c r="AD75" s="3"/>
    </row>
    <row r="76" spans="1:30" ht="15.75">
      <c r="A76" s="4">
        <f t="shared" si="1"/>
        <v>87</v>
      </c>
      <c r="B76" s="22">
        <v>2.7346</v>
      </c>
      <c r="C76" s="22">
        <v>2.1216</v>
      </c>
      <c r="D76" s="22">
        <v>2.5148</v>
      </c>
      <c r="E76" s="22">
        <v>2.9324</v>
      </c>
      <c r="F76" s="22">
        <v>2.0143</v>
      </c>
      <c r="I76" s="3"/>
      <c r="J76" s="3"/>
      <c r="K76" s="3"/>
      <c r="L76" s="16"/>
      <c r="P76" s="3"/>
      <c r="Q76" s="3"/>
      <c r="T76" s="3"/>
      <c r="Y76" s="3"/>
      <c r="AD76" s="3"/>
    </row>
    <row r="77" spans="1:30" ht="15.75">
      <c r="A77" s="4">
        <f t="shared" si="1"/>
        <v>88</v>
      </c>
      <c r="B77" s="22">
        <v>2.8913</v>
      </c>
      <c r="C77" s="22">
        <v>3.3724</v>
      </c>
      <c r="D77" s="22">
        <v>2.6357</v>
      </c>
      <c r="E77" s="22">
        <v>3.1208</v>
      </c>
      <c r="F77" s="22">
        <v>2.0983</v>
      </c>
      <c r="I77" s="3"/>
      <c r="J77" s="3"/>
      <c r="K77" s="3"/>
      <c r="L77" s="16"/>
      <c r="P77" s="3"/>
      <c r="Q77" s="3"/>
      <c r="T77" s="3"/>
      <c r="Y77" s="3"/>
      <c r="AD77" s="3"/>
    </row>
    <row r="78" spans="1:30" ht="15.75">
      <c r="A78" s="4">
        <f t="shared" si="1"/>
        <v>89</v>
      </c>
      <c r="B78" s="22">
        <v>3.0467</v>
      </c>
      <c r="C78" s="22">
        <v>2.3435</v>
      </c>
      <c r="D78" s="22">
        <v>2.7689</v>
      </c>
      <c r="E78" s="22">
        <v>3.3352</v>
      </c>
      <c r="F78" s="22">
        <v>2.1898</v>
      </c>
      <c r="I78" s="3"/>
      <c r="J78" s="3"/>
      <c r="K78" s="3"/>
      <c r="L78" s="16"/>
      <c r="P78" s="3"/>
      <c r="Q78" s="3"/>
      <c r="T78" s="3"/>
      <c r="Y78" s="3"/>
      <c r="AD78" s="3"/>
    </row>
    <row r="79" spans="1:30" ht="15.75">
      <c r="A79" s="4">
        <f t="shared" si="1"/>
        <v>90</v>
      </c>
      <c r="B79" s="22">
        <v>3.2031</v>
      </c>
      <c r="C79" s="22">
        <v>2.4544</v>
      </c>
      <c r="D79" s="22">
        <v>2.9162</v>
      </c>
      <c r="E79" s="22">
        <v>3.5811</v>
      </c>
      <c r="F79" s="22">
        <v>2.2895</v>
      </c>
      <c r="I79" s="3"/>
      <c r="J79" s="3"/>
      <c r="K79" s="3"/>
      <c r="L79" s="16"/>
      <c r="P79" s="3"/>
      <c r="Q79" s="3"/>
      <c r="T79" s="2"/>
      <c r="Y79" s="2"/>
      <c r="AD79" s="2"/>
    </row>
    <row r="80" spans="1:30" ht="15.75">
      <c r="A80" s="4">
        <f t="shared" si="1"/>
        <v>91</v>
      </c>
      <c r="B80" s="22">
        <v>3.5061</v>
      </c>
      <c r="C80" s="22">
        <v>2.6568</v>
      </c>
      <c r="D80" s="22">
        <v>3.0801</v>
      </c>
      <c r="E80" s="22">
        <v>3.8662</v>
      </c>
      <c r="F80" s="22">
        <v>2.3988</v>
      </c>
      <c r="I80" s="3"/>
      <c r="J80" s="3"/>
      <c r="K80" s="3"/>
      <c r="L80" s="16"/>
      <c r="P80" s="3"/>
      <c r="Q80" s="3"/>
      <c r="T80" s="3"/>
      <c r="Y80" s="3"/>
      <c r="AD80" s="3"/>
    </row>
    <row r="81" spans="1:30" ht="15.75">
      <c r="A81" s="4">
        <f t="shared" si="1"/>
        <v>92</v>
      </c>
      <c r="B81" s="22">
        <v>3.8094</v>
      </c>
      <c r="C81" s="22">
        <v>2.8592</v>
      </c>
      <c r="D81" s="22">
        <v>3.2636</v>
      </c>
      <c r="E81" s="22">
        <v>4.2006</v>
      </c>
      <c r="F81" s="22">
        <v>2.519</v>
      </c>
      <c r="I81" s="3"/>
      <c r="J81" s="3"/>
      <c r="K81" s="3"/>
      <c r="L81" s="16"/>
      <c r="P81" s="3"/>
      <c r="Q81" s="3"/>
      <c r="T81" s="3"/>
      <c r="Y81" s="3"/>
      <c r="AD81" s="3"/>
    </row>
    <row r="82" spans="1:30" ht="15.75">
      <c r="A82" s="4">
        <f t="shared" si="1"/>
        <v>93</v>
      </c>
      <c r="B82" s="22">
        <v>4.1128</v>
      </c>
      <c r="C82" s="22">
        <v>4.5342</v>
      </c>
      <c r="D82" s="22">
        <v>3.4702</v>
      </c>
      <c r="E82" s="22">
        <v>4.5983</v>
      </c>
      <c r="F82" s="22">
        <v>2.6519</v>
      </c>
      <c r="I82" s="3"/>
      <c r="J82" s="3"/>
      <c r="K82" s="3"/>
      <c r="L82" s="16"/>
      <c r="P82" s="3"/>
      <c r="Q82" s="3"/>
      <c r="T82" s="3"/>
      <c r="Y82" s="3"/>
      <c r="AD82" s="3"/>
    </row>
    <row r="83" spans="1:30" ht="15.75">
      <c r="A83" s="4">
        <f t="shared" si="1"/>
        <v>94</v>
      </c>
      <c r="B83" s="22">
        <v>4.4165</v>
      </c>
      <c r="C83" s="22">
        <v>3.2639</v>
      </c>
      <c r="D83" s="22">
        <v>3.7049</v>
      </c>
      <c r="E83" s="22">
        <v>5.0792</v>
      </c>
      <c r="F83" s="22">
        <v>2.7996</v>
      </c>
      <c r="I83" s="3"/>
      <c r="J83" s="3"/>
      <c r="K83" s="3"/>
      <c r="L83" s="16"/>
      <c r="P83" s="3"/>
      <c r="Q83" s="3"/>
      <c r="T83" s="3"/>
      <c r="Y83" s="3"/>
      <c r="AD83" s="3"/>
    </row>
    <row r="84" spans="1:30" ht="15.75">
      <c r="A84" s="4">
        <f t="shared" si="1"/>
        <v>95</v>
      </c>
      <c r="B84" s="22">
        <v>4.7193</v>
      </c>
      <c r="C84" s="22">
        <v>3.4663</v>
      </c>
      <c r="D84" s="22">
        <v>3.9735</v>
      </c>
      <c r="E84" s="22">
        <v>5.6724</v>
      </c>
      <c r="F84" s="22">
        <v>2.9647</v>
      </c>
      <c r="I84" s="3"/>
      <c r="J84" s="3"/>
      <c r="K84" s="3"/>
      <c r="L84" s="16"/>
      <c r="P84" s="3"/>
      <c r="Q84" s="3"/>
      <c r="T84" s="2"/>
      <c r="Y84" s="2"/>
      <c r="AD84" s="2"/>
    </row>
    <row r="85" spans="1:30" ht="15.75">
      <c r="A85" s="4">
        <f>A84+1</f>
        <v>96</v>
      </c>
      <c r="B85" s="22">
        <v>5.571</v>
      </c>
      <c r="C85" s="22">
        <v>3.9526</v>
      </c>
      <c r="D85" s="22">
        <v>4.2841</v>
      </c>
      <c r="E85" s="22">
        <v>6.4226</v>
      </c>
      <c r="F85" s="22">
        <v>3.1505</v>
      </c>
      <c r="H85" s="3"/>
      <c r="I85" s="3"/>
      <c r="J85" s="3"/>
      <c r="K85" s="3"/>
      <c r="L85" s="16"/>
      <c r="P85" s="3"/>
      <c r="Q85" s="3"/>
      <c r="T85" s="3"/>
      <c r="Y85" s="3"/>
      <c r="AD85" s="3"/>
    </row>
    <row r="86" spans="1:30" ht="15.75">
      <c r="A86" s="4">
        <f>A85+1</f>
        <v>97</v>
      </c>
      <c r="B86" s="22">
        <v>6.4204</v>
      </c>
      <c r="C86" s="22">
        <v>4.439</v>
      </c>
      <c r="D86" s="22">
        <v>4.6474</v>
      </c>
      <c r="E86" s="22">
        <v>7.4014</v>
      </c>
      <c r="F86" s="22">
        <v>3.3612</v>
      </c>
      <c r="H86" s="3"/>
      <c r="I86" s="3"/>
      <c r="J86" s="3"/>
      <c r="K86" s="3"/>
      <c r="L86" s="16"/>
      <c r="P86" s="3"/>
      <c r="Q86" s="3"/>
      <c r="T86" s="3"/>
      <c r="Y86" s="3"/>
      <c r="AD86" s="3"/>
    </row>
    <row r="87" spans="1:30" ht="15.75">
      <c r="A87" s="4">
        <f>A86+1</f>
        <v>98</v>
      </c>
      <c r="B87" s="22">
        <v>7.2647</v>
      </c>
      <c r="C87" s="22">
        <v>7.0051</v>
      </c>
      <c r="D87" s="22">
        <v>5.0781</v>
      </c>
      <c r="E87" s="22">
        <v>8.7322</v>
      </c>
      <c r="F87" s="22">
        <v>3.6022</v>
      </c>
      <c r="H87" s="3"/>
      <c r="I87" s="3"/>
      <c r="J87" s="3"/>
      <c r="K87" s="3"/>
      <c r="L87" s="16"/>
      <c r="P87" s="3"/>
      <c r="Q87" s="3"/>
      <c r="T87" s="3"/>
      <c r="Y87" s="3"/>
      <c r="AD87" s="3"/>
    </row>
    <row r="88" spans="1:30" ht="15.75">
      <c r="A88" s="4">
        <f>A87+1</f>
        <v>99</v>
      </c>
      <c r="B88" s="22">
        <v>8.1217</v>
      </c>
      <c r="C88" s="22">
        <v>5.4117</v>
      </c>
      <c r="D88" s="22">
        <v>5.5967</v>
      </c>
      <c r="E88" s="22">
        <v>10.6465</v>
      </c>
      <c r="F88" s="22">
        <v>3.8803</v>
      </c>
      <c r="H88" s="3"/>
      <c r="I88" s="3"/>
      <c r="J88" s="3"/>
      <c r="K88" s="3"/>
      <c r="L88" s="16"/>
      <c r="P88" s="3"/>
      <c r="Q88" s="3"/>
      <c r="T88" s="3"/>
      <c r="Y88" s="3"/>
      <c r="AD88" s="3"/>
    </row>
    <row r="89" spans="1:30" ht="15.75">
      <c r="A89" s="4">
        <f>A88+1</f>
        <v>100</v>
      </c>
      <c r="B89" s="22">
        <v>8.97</v>
      </c>
      <c r="C89" s="22">
        <v>5.898</v>
      </c>
      <c r="D89" s="22">
        <v>6.2333</v>
      </c>
      <c r="E89" s="22">
        <v>13.6357</v>
      </c>
      <c r="F89" s="22">
        <v>4.2049</v>
      </c>
      <c r="H89" s="3"/>
      <c r="I89" s="3"/>
      <c r="J89" s="3"/>
      <c r="K89" s="3"/>
      <c r="L89" s="16"/>
      <c r="P89" s="3"/>
      <c r="Q89" s="3"/>
      <c r="T89" s="2"/>
      <c r="Y89" s="3"/>
      <c r="AD89" s="2"/>
    </row>
  </sheetData>
  <sheetProtection/>
  <printOptions gridLines="1"/>
  <pageMargins left="0.75" right="0.75" top="1" bottom="1" header="0.5" footer="0.5"/>
  <pageSetup horizontalDpi="300" verticalDpi="300"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E8"/>
  <sheetViews>
    <sheetView zoomScalePageLayoutView="0" workbookViewId="0" topLeftCell="A1">
      <selection activeCell="E18" sqref="E18"/>
    </sheetView>
  </sheetViews>
  <sheetFormatPr defaultColWidth="8.8515625" defaultRowHeight="12.75"/>
  <sheetData>
    <row r="1" ht="12.75">
      <c r="A1" t="s">
        <v>9</v>
      </c>
    </row>
    <row r="3" spans="3:5" ht="12.75">
      <c r="C3" t="s">
        <v>10</v>
      </c>
      <c r="D3" t="s">
        <v>11</v>
      </c>
      <c r="E3" t="s">
        <v>12</v>
      </c>
    </row>
    <row r="4" spans="1:5" ht="12.75">
      <c r="A4" t="s">
        <v>13</v>
      </c>
      <c r="B4">
        <v>1</v>
      </c>
      <c r="C4" s="1">
        <v>13.0449</v>
      </c>
      <c r="D4" s="1">
        <v>7</v>
      </c>
      <c r="E4" s="1">
        <v>1.05</v>
      </c>
    </row>
    <row r="5" spans="1:5" ht="12.75">
      <c r="A5" t="s">
        <v>5</v>
      </c>
      <c r="B5">
        <v>2</v>
      </c>
      <c r="C5" s="1">
        <v>51.39</v>
      </c>
      <c r="D5" s="1">
        <v>1.5</v>
      </c>
      <c r="E5" s="1">
        <v>1.05</v>
      </c>
    </row>
    <row r="6" spans="1:5" ht="12.75">
      <c r="A6" t="s">
        <v>6</v>
      </c>
      <c r="B6">
        <v>3</v>
      </c>
      <c r="C6" s="1">
        <v>12.91</v>
      </c>
      <c r="D6" s="1">
        <v>4</v>
      </c>
      <c r="E6" s="1">
        <v>1.1</v>
      </c>
    </row>
    <row r="7" spans="1:5" ht="12.75">
      <c r="A7" t="s">
        <v>7</v>
      </c>
      <c r="B7">
        <v>4</v>
      </c>
      <c r="C7" s="1">
        <v>10.14</v>
      </c>
      <c r="D7" s="1">
        <v>7</v>
      </c>
      <c r="E7" s="1">
        <v>1.08</v>
      </c>
    </row>
    <row r="8" spans="1:5" ht="12.75">
      <c r="A8" t="s">
        <v>8</v>
      </c>
      <c r="B8">
        <v>5</v>
      </c>
      <c r="C8" s="1">
        <v>47.8338</v>
      </c>
      <c r="D8" s="1">
        <v>1.5</v>
      </c>
      <c r="E8" s="1">
        <v>1.05</v>
      </c>
    </row>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G17"/>
  <sheetViews>
    <sheetView zoomScalePageLayoutView="0" workbookViewId="0" topLeftCell="A1">
      <selection activeCell="B2" sqref="B2"/>
    </sheetView>
  </sheetViews>
  <sheetFormatPr defaultColWidth="8.8515625" defaultRowHeight="12.75"/>
  <sheetData>
    <row r="1" spans="2:7" ht="15.75">
      <c r="B1" s="4" t="s">
        <v>26</v>
      </c>
      <c r="C1" s="5"/>
      <c r="D1" s="5"/>
      <c r="E1" s="5"/>
      <c r="F1" s="5"/>
      <c r="G1" s="5"/>
    </row>
    <row r="2" spans="2:6" ht="15.75">
      <c r="B2" s="3" t="s">
        <v>4</v>
      </c>
      <c r="C2" s="3" t="s">
        <v>5</v>
      </c>
      <c r="D2" s="3" t="s">
        <v>6</v>
      </c>
      <c r="E2" s="3" t="s">
        <v>7</v>
      </c>
      <c r="F2" s="3" t="s">
        <v>8</v>
      </c>
    </row>
    <row r="3" spans="1:6" s="9" customFormat="1" ht="15" customHeight="1">
      <c r="A3" s="9" t="s">
        <v>3</v>
      </c>
      <c r="B3" s="8">
        <v>86.74</v>
      </c>
      <c r="C3" s="8">
        <v>23.12</v>
      </c>
      <c r="D3" s="8">
        <v>74.08</v>
      </c>
      <c r="E3" s="8">
        <v>98.48</v>
      </c>
      <c r="F3" s="8">
        <v>25.86</v>
      </c>
    </row>
    <row r="4" spans="2:6" ht="15.75">
      <c r="B4" s="3"/>
      <c r="C4" s="3"/>
      <c r="D4" s="3"/>
      <c r="E4" s="3"/>
      <c r="F4" s="3"/>
    </row>
    <row r="5" spans="2:6" ht="15.75">
      <c r="B5" s="3"/>
      <c r="C5" s="3"/>
      <c r="D5" s="3"/>
      <c r="E5" s="3"/>
      <c r="F5" s="3"/>
    </row>
    <row r="6" spans="2:6" ht="15.75">
      <c r="B6" s="3"/>
      <c r="C6" s="3"/>
      <c r="D6" s="3"/>
      <c r="E6" s="3"/>
      <c r="F6" s="3"/>
    </row>
    <row r="7" spans="2:6" ht="15.75">
      <c r="B7" s="3"/>
      <c r="C7" s="3"/>
      <c r="D7" s="3"/>
      <c r="E7" s="3"/>
      <c r="F7" s="3"/>
    </row>
    <row r="8" spans="2:6" ht="15.75">
      <c r="B8" s="3"/>
      <c r="C8" s="3"/>
      <c r="D8" s="3"/>
      <c r="E8" s="3"/>
      <c r="F8" s="3"/>
    </row>
    <row r="9" spans="2:6" ht="15.75">
      <c r="B9" s="3"/>
      <c r="C9" s="3"/>
      <c r="D9" s="2"/>
      <c r="E9" s="3"/>
      <c r="F9" s="3"/>
    </row>
    <row r="10" spans="2:6" ht="15.75">
      <c r="B10" s="3"/>
      <c r="C10" s="3"/>
      <c r="D10" s="2"/>
      <c r="E10" s="3"/>
      <c r="F10" s="3"/>
    </row>
    <row r="11" spans="2:6" ht="15.75">
      <c r="B11" s="3"/>
      <c r="C11" s="3"/>
      <c r="D11" s="2"/>
      <c r="E11" s="3"/>
      <c r="F11" s="3"/>
    </row>
    <row r="12" spans="2:6" ht="15.75">
      <c r="B12" s="3"/>
      <c r="C12" s="3"/>
      <c r="D12" s="2"/>
      <c r="E12" s="3"/>
      <c r="F12" s="3"/>
    </row>
    <row r="13" spans="2:6" ht="15.75">
      <c r="B13" s="3"/>
      <c r="C13" s="3"/>
      <c r="D13" s="2"/>
      <c r="E13" s="2"/>
      <c r="F13" s="2"/>
    </row>
    <row r="14" spans="2:6" ht="15.75">
      <c r="B14" s="3"/>
      <c r="C14" s="3"/>
      <c r="D14" s="2"/>
      <c r="E14" s="2"/>
      <c r="F14" s="2"/>
    </row>
    <row r="15" spans="2:6" ht="15.75">
      <c r="B15" s="3"/>
      <c r="C15" s="3"/>
      <c r="D15" s="2"/>
      <c r="E15" s="2"/>
      <c r="F15" s="2"/>
    </row>
    <row r="16" spans="2:6" ht="15.75">
      <c r="B16" s="3"/>
      <c r="C16" s="3"/>
      <c r="D16" s="2"/>
      <c r="E16" s="2"/>
      <c r="F16" s="2"/>
    </row>
    <row r="17" spans="2:7" ht="15.75">
      <c r="B17" s="4"/>
      <c r="C17" s="3"/>
      <c r="D17" s="3"/>
      <c r="E17" s="2"/>
      <c r="F17" s="3"/>
      <c r="G17" s="2"/>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18"/>
  <sheetViews>
    <sheetView zoomScalePageLayoutView="0" workbookViewId="0" topLeftCell="A1">
      <selection activeCell="F18" sqref="F18"/>
    </sheetView>
  </sheetViews>
  <sheetFormatPr defaultColWidth="9.140625" defaultRowHeight="12.75"/>
  <cols>
    <col min="1" max="1" width="9.140625" style="6" customWidth="1"/>
    <col min="2" max="6" width="9.140625" style="7" customWidth="1"/>
    <col min="7" max="16384" width="9.140625" style="6" customWidth="1"/>
  </cols>
  <sheetData>
    <row r="1" spans="1:6" ht="15.75">
      <c r="A1" t="s">
        <v>27</v>
      </c>
      <c r="B1"/>
      <c r="C1"/>
      <c r="D1"/>
      <c r="E1"/>
      <c r="F1"/>
    </row>
    <row r="2" spans="1:6" ht="15.75">
      <c r="A2"/>
      <c r="B2" s="11" t="s">
        <v>4</v>
      </c>
      <c r="C2" s="11" t="s">
        <v>5</v>
      </c>
      <c r="D2" s="11" t="s">
        <v>6</v>
      </c>
      <c r="E2" s="11" t="s">
        <v>7</v>
      </c>
      <c r="F2" s="11" t="s">
        <v>8</v>
      </c>
    </row>
    <row r="3" spans="1:6" ht="15.75">
      <c r="A3">
        <v>1</v>
      </c>
      <c r="B3" s="12">
        <v>1</v>
      </c>
      <c r="C3" s="12">
        <v>1</v>
      </c>
      <c r="D3" s="12">
        <v>1</v>
      </c>
      <c r="E3" s="12">
        <v>1</v>
      </c>
      <c r="F3" s="12">
        <v>1</v>
      </c>
    </row>
    <row r="4" spans="1:6" ht="15.75">
      <c r="A4">
        <v>30</v>
      </c>
      <c r="B4" s="12">
        <v>1.0125</v>
      </c>
      <c r="C4" s="12">
        <v>1</v>
      </c>
      <c r="D4" s="13">
        <v>1</v>
      </c>
      <c r="E4" s="12">
        <v>1</v>
      </c>
      <c r="F4" s="12">
        <v>1.1699</v>
      </c>
    </row>
    <row r="5" spans="1:6" ht="15.75">
      <c r="A5">
        <v>35</v>
      </c>
      <c r="B5" s="12">
        <v>1.1387</v>
      </c>
      <c r="C5" s="12">
        <v>1.056</v>
      </c>
      <c r="D5" s="13">
        <v>1.0288</v>
      </c>
      <c r="E5" s="12">
        <v>1</v>
      </c>
      <c r="F5" s="12">
        <v>1.2752</v>
      </c>
    </row>
    <row r="6" spans="1:6" ht="15.75">
      <c r="A6">
        <v>40</v>
      </c>
      <c r="B6" s="12">
        <v>1.3007</v>
      </c>
      <c r="C6" s="12">
        <v>1.1722</v>
      </c>
      <c r="D6" s="13">
        <v>1.1071</v>
      </c>
      <c r="E6" s="12">
        <v>1.0946</v>
      </c>
      <c r="F6" s="12">
        <v>1.4014</v>
      </c>
    </row>
    <row r="7" spans="1:6" ht="15.75">
      <c r="A7">
        <v>45</v>
      </c>
      <c r="B7" s="12">
        <v>1.5166</v>
      </c>
      <c r="C7" s="12">
        <v>1.3173</v>
      </c>
      <c r="D7" s="13">
        <v>1.1983</v>
      </c>
      <c r="E7" s="12">
        <v>1.2435</v>
      </c>
      <c r="F7" s="12">
        <v>1.5554</v>
      </c>
    </row>
    <row r="8" spans="1:6" ht="15.75">
      <c r="A8">
        <v>50</v>
      </c>
      <c r="B8" s="13">
        <v>1.2506</v>
      </c>
      <c r="C8" s="13">
        <v>1.3876</v>
      </c>
      <c r="D8" s="13">
        <v>1.3059</v>
      </c>
      <c r="E8" s="13">
        <v>1.3645</v>
      </c>
      <c r="F8" s="12">
        <v>1.2414</v>
      </c>
    </row>
    <row r="9" spans="1:6" ht="15.75">
      <c r="A9">
        <v>55</v>
      </c>
      <c r="B9" s="13">
        <v>1.3745</v>
      </c>
      <c r="C9" s="13">
        <v>1.5191</v>
      </c>
      <c r="D9" s="13">
        <v>1.4348</v>
      </c>
      <c r="E9" s="13">
        <v>1.545</v>
      </c>
      <c r="F9" s="12">
        <v>1.3601</v>
      </c>
    </row>
    <row r="10" spans="1:6" ht="15.75">
      <c r="A10">
        <v>60</v>
      </c>
      <c r="B10" s="13">
        <v>1.5256</v>
      </c>
      <c r="C10" s="13">
        <v>1.6782</v>
      </c>
      <c r="D10" s="13">
        <v>1.5918</v>
      </c>
      <c r="E10" s="13">
        <v>1.746</v>
      </c>
      <c r="F10" s="13">
        <v>1.2741</v>
      </c>
    </row>
    <row r="11" spans="1:6" ht="15.75">
      <c r="A11">
        <v>65</v>
      </c>
      <c r="B11" s="13">
        <v>1.7141</v>
      </c>
      <c r="C11" s="13">
        <v>1.8744</v>
      </c>
      <c r="D11" s="13">
        <v>1.7874</v>
      </c>
      <c r="E11" s="13">
        <v>1.9559</v>
      </c>
      <c r="F11" s="13">
        <v>1.4307</v>
      </c>
    </row>
    <row r="12" spans="1:6" ht="15.75">
      <c r="A12">
        <v>70</v>
      </c>
      <c r="B12" s="13">
        <v>1.9557</v>
      </c>
      <c r="C12" s="13">
        <v>2.1227</v>
      </c>
      <c r="D12" s="13">
        <v>2.0379</v>
      </c>
      <c r="E12" s="13">
        <v>2.2231</v>
      </c>
      <c r="F12" s="13">
        <v>1.6312</v>
      </c>
    </row>
    <row r="13" spans="1:6" ht="15.75">
      <c r="A13">
        <v>75</v>
      </c>
      <c r="B13" s="13">
        <v>2.2766</v>
      </c>
      <c r="C13" s="13">
        <v>2.4468</v>
      </c>
      <c r="D13" s="13">
        <v>2.37</v>
      </c>
      <c r="E13" s="13">
        <v>2.5749</v>
      </c>
      <c r="F13" s="13">
        <v>1.8972</v>
      </c>
    </row>
    <row r="14" spans="1:6" ht="15.75">
      <c r="A14">
        <v>80</v>
      </c>
      <c r="B14" s="13">
        <v>2.7235</v>
      </c>
      <c r="C14" s="13">
        <v>2.8876</v>
      </c>
      <c r="D14" s="13">
        <v>2.4063</v>
      </c>
      <c r="E14" s="13">
        <v>3.059</v>
      </c>
      <c r="F14" s="13">
        <v>2.2667</v>
      </c>
    </row>
    <row r="15" spans="1:6" ht="15.75">
      <c r="A15">
        <v>85</v>
      </c>
      <c r="B15" s="13">
        <v>3.3886</v>
      </c>
      <c r="C15" s="13">
        <v>3.5222</v>
      </c>
      <c r="D15" s="13">
        <v>2.9886</v>
      </c>
      <c r="E15" s="13">
        <v>3.7672</v>
      </c>
      <c r="F15" s="13">
        <v>2.8149</v>
      </c>
    </row>
    <row r="16" spans="1:6" ht="15.75">
      <c r="A16">
        <v>90</v>
      </c>
      <c r="B16" s="13">
        <v>4.4837</v>
      </c>
      <c r="C16" s="13">
        <v>4.5143</v>
      </c>
      <c r="D16" s="13">
        <v>3.9416</v>
      </c>
      <c r="E16" s="13">
        <v>4.9021</v>
      </c>
      <c r="F16" s="13">
        <v>3.7131</v>
      </c>
    </row>
    <row r="17" spans="1:6" ht="15.75">
      <c r="A17">
        <v>95</v>
      </c>
      <c r="B17" s="13">
        <v>6.6247</v>
      </c>
      <c r="C17" s="13">
        <v>6.2845</v>
      </c>
      <c r="D17" s="13">
        <v>5.7868</v>
      </c>
      <c r="E17" s="13">
        <v>7.0157</v>
      </c>
      <c r="F17" s="13">
        <v>5.4529</v>
      </c>
    </row>
    <row r="18" spans="1:6" ht="15.75">
      <c r="A18">
        <v>100</v>
      </c>
      <c r="B18" s="13">
        <v>12.6783</v>
      </c>
      <c r="C18" s="13">
        <v>10.3385</v>
      </c>
      <c r="D18" s="13">
        <v>10.88</v>
      </c>
      <c r="E18" s="14">
        <v>12.3333</v>
      </c>
      <c r="F18" s="13">
        <v>10.2609</v>
      </c>
    </row>
  </sheetData>
  <sheetProtection/>
  <printOptions gridLines="1"/>
  <pageMargins left="0.75" right="0.75" top="1" bottom="1" header="0.5" footer="0.5"/>
  <pageSetup horizontalDpi="300" verticalDpi="300" orientation="portrait"/>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S89"/>
  <sheetViews>
    <sheetView zoomScalePageLayoutView="0" workbookViewId="0" topLeftCell="A1">
      <selection activeCell="P15" sqref="P15:P16"/>
    </sheetView>
  </sheetViews>
  <sheetFormatPr defaultColWidth="9.140625" defaultRowHeight="12.75"/>
  <cols>
    <col min="1" max="1" width="9.140625" style="6" customWidth="1"/>
    <col min="2" max="6" width="10.7109375" style="7" bestFit="1" customWidth="1"/>
    <col min="7" max="7" width="9.140625" style="6" customWidth="1"/>
    <col min="8" max="8" width="9.7109375" style="6" bestFit="1" customWidth="1"/>
    <col min="9" max="16384" width="9.140625" style="6" customWidth="1"/>
  </cols>
  <sheetData>
    <row r="1" spans="1:6" ht="15.75">
      <c r="A1" s="4" t="s">
        <v>28</v>
      </c>
      <c r="B1" s="5"/>
      <c r="C1" s="5"/>
      <c r="D1" s="5"/>
      <c r="E1" s="5"/>
      <c r="F1" s="5"/>
    </row>
    <row r="2" spans="1:19" ht="15.75">
      <c r="A2" s="4"/>
      <c r="B2" s="3" t="s">
        <v>4</v>
      </c>
      <c r="C2" s="3" t="s">
        <v>5</v>
      </c>
      <c r="D2" s="3" t="s">
        <v>6</v>
      </c>
      <c r="E2" s="3" t="s">
        <v>7</v>
      </c>
      <c r="F2" s="3" t="s">
        <v>8</v>
      </c>
      <c r="H2" s="3"/>
      <c r="I2" s="3"/>
      <c r="J2" s="3"/>
      <c r="K2" s="3"/>
      <c r="L2" s="3"/>
      <c r="M2" s="3"/>
      <c r="N2" s="3"/>
      <c r="O2" s="3"/>
      <c r="P2" s="3"/>
      <c r="Q2" s="3"/>
      <c r="R2" s="3"/>
      <c r="S2" s="3"/>
    </row>
    <row r="3" spans="1:6" ht="15.75">
      <c r="A3" s="4">
        <f aca="true" t="shared" si="0" ref="A3:A17">A4-1</f>
        <v>14</v>
      </c>
      <c r="B3" s="22">
        <v>1.3167</v>
      </c>
      <c r="C3" s="22">
        <v>1.4781</v>
      </c>
      <c r="D3" s="22">
        <v>1.3692</v>
      </c>
      <c r="E3" s="22">
        <v>1.7048</v>
      </c>
      <c r="F3" s="22">
        <v>1.3229</v>
      </c>
    </row>
    <row r="4" spans="1:6" ht="15.75">
      <c r="A4" s="4">
        <f t="shared" si="0"/>
        <v>15</v>
      </c>
      <c r="B4" s="22">
        <v>1.2222</v>
      </c>
      <c r="C4" s="22">
        <v>1.3535</v>
      </c>
      <c r="D4" s="22">
        <v>1.2262</v>
      </c>
      <c r="E4" s="22">
        <v>1.5253</v>
      </c>
      <c r="F4" s="22">
        <v>1.2103</v>
      </c>
    </row>
    <row r="5" spans="1:6" ht="15.75">
      <c r="A5" s="4">
        <f t="shared" si="0"/>
        <v>16</v>
      </c>
      <c r="B5" s="22">
        <v>1.1493</v>
      </c>
      <c r="C5" s="22">
        <v>1.2524</v>
      </c>
      <c r="D5" s="22">
        <v>1.1344</v>
      </c>
      <c r="E5" s="22">
        <v>1.3942</v>
      </c>
      <c r="F5" s="22">
        <v>1.1238</v>
      </c>
    </row>
    <row r="6" spans="1:6" ht="15.75">
      <c r="A6" s="4">
        <f t="shared" si="0"/>
        <v>17</v>
      </c>
      <c r="B6" s="22">
        <v>1.0845</v>
      </c>
      <c r="C6" s="22">
        <v>1.1701</v>
      </c>
      <c r="D6" s="22">
        <v>1.0732</v>
      </c>
      <c r="E6" s="22">
        <v>1.2955</v>
      </c>
      <c r="F6" s="22">
        <v>1.0727</v>
      </c>
    </row>
    <row r="7" spans="1:6" ht="15.75">
      <c r="A7" s="4">
        <f t="shared" si="0"/>
        <v>18</v>
      </c>
      <c r="B7" s="22">
        <v>1.0405</v>
      </c>
      <c r="C7" s="22">
        <v>1.1018</v>
      </c>
      <c r="D7" s="22">
        <v>1.0323</v>
      </c>
      <c r="E7" s="22">
        <v>1.2197</v>
      </c>
      <c r="F7" s="22">
        <v>1.0306</v>
      </c>
    </row>
    <row r="8" spans="1:6" ht="15.75">
      <c r="A8" s="4">
        <f t="shared" si="0"/>
        <v>19</v>
      </c>
      <c r="B8" s="22">
        <v>1.0132</v>
      </c>
      <c r="C8" s="22">
        <v>1.0448</v>
      </c>
      <c r="D8" s="22">
        <v>1.0046</v>
      </c>
      <c r="E8" s="22">
        <v>1.1611</v>
      </c>
      <c r="F8" s="22">
        <v>1.0021</v>
      </c>
    </row>
    <row r="9" spans="1:6" ht="15.75">
      <c r="A9" s="4">
        <f t="shared" si="0"/>
        <v>20</v>
      </c>
      <c r="B9" s="22">
        <v>1</v>
      </c>
      <c r="C9" s="22">
        <v>1</v>
      </c>
      <c r="D9" s="22">
        <v>1</v>
      </c>
      <c r="E9" s="22">
        <v>1.0896</v>
      </c>
      <c r="F9" s="22">
        <v>1</v>
      </c>
    </row>
    <row r="10" spans="1:6" ht="15.75">
      <c r="A10" s="4">
        <f t="shared" si="0"/>
        <v>21</v>
      </c>
      <c r="B10" s="22">
        <v>1</v>
      </c>
      <c r="C10" s="22">
        <v>1</v>
      </c>
      <c r="D10" s="22">
        <v>1</v>
      </c>
      <c r="E10" s="22">
        <v>1.0429</v>
      </c>
      <c r="F10" s="22">
        <v>1.0137</v>
      </c>
    </row>
    <row r="11" spans="1:6" ht="15.75">
      <c r="A11" s="4">
        <f t="shared" si="0"/>
        <v>22</v>
      </c>
      <c r="B11" s="22">
        <v>1</v>
      </c>
      <c r="C11" s="22">
        <v>1</v>
      </c>
      <c r="D11" s="22">
        <v>1</v>
      </c>
      <c r="E11" s="22">
        <v>1.0139</v>
      </c>
      <c r="F11" s="22">
        <v>1.0288</v>
      </c>
    </row>
    <row r="12" spans="1:6" ht="15.75">
      <c r="A12" s="4">
        <f t="shared" si="0"/>
        <v>23</v>
      </c>
      <c r="B12" s="22">
        <v>1</v>
      </c>
      <c r="C12" s="22">
        <v>1</v>
      </c>
      <c r="D12" s="22">
        <v>1</v>
      </c>
      <c r="E12" s="22">
        <v>1</v>
      </c>
      <c r="F12" s="22">
        <v>1.0442</v>
      </c>
    </row>
    <row r="13" spans="1:6" ht="15.75">
      <c r="A13" s="4">
        <f t="shared" si="0"/>
        <v>24</v>
      </c>
      <c r="B13" s="22">
        <v>1</v>
      </c>
      <c r="C13" s="22">
        <v>1</v>
      </c>
      <c r="D13" s="22">
        <v>1</v>
      </c>
      <c r="E13" s="22">
        <v>1</v>
      </c>
      <c r="F13" s="22">
        <v>1.0602</v>
      </c>
    </row>
    <row r="14" spans="1:6" ht="15.75">
      <c r="A14" s="4">
        <f t="shared" si="0"/>
        <v>25</v>
      </c>
      <c r="B14" s="22">
        <v>1</v>
      </c>
      <c r="C14" s="22">
        <v>1</v>
      </c>
      <c r="D14" s="22">
        <v>1</v>
      </c>
      <c r="E14" s="22">
        <v>1</v>
      </c>
      <c r="F14" s="22">
        <v>1.0766</v>
      </c>
    </row>
    <row r="15" spans="1:6" ht="15.75">
      <c r="A15" s="4">
        <f t="shared" si="0"/>
        <v>26</v>
      </c>
      <c r="B15" s="22">
        <v>1</v>
      </c>
      <c r="C15" s="22">
        <v>1</v>
      </c>
      <c r="D15" s="22">
        <v>1</v>
      </c>
      <c r="E15" s="22">
        <v>1</v>
      </c>
      <c r="F15" s="22">
        <v>1.0936</v>
      </c>
    </row>
    <row r="16" spans="1:6" ht="15.75">
      <c r="A16" s="4">
        <f t="shared" si="0"/>
        <v>27</v>
      </c>
      <c r="B16" s="22">
        <v>1</v>
      </c>
      <c r="C16" s="22">
        <v>1</v>
      </c>
      <c r="D16" s="22">
        <v>1</v>
      </c>
      <c r="E16" s="22">
        <v>1</v>
      </c>
      <c r="F16" s="22">
        <v>1.1111</v>
      </c>
    </row>
    <row r="17" spans="1:6" ht="15.75">
      <c r="A17" s="4">
        <f t="shared" si="0"/>
        <v>28</v>
      </c>
      <c r="B17" s="22">
        <v>1</v>
      </c>
      <c r="C17" s="22">
        <v>1</v>
      </c>
      <c r="D17" s="22">
        <v>1</v>
      </c>
      <c r="E17" s="22">
        <v>1</v>
      </c>
      <c r="F17" s="22">
        <v>1.1292</v>
      </c>
    </row>
    <row r="18" spans="1:6" ht="15.75">
      <c r="A18" s="4">
        <f>A19-1</f>
        <v>29</v>
      </c>
      <c r="B18" s="22">
        <v>1</v>
      </c>
      <c r="C18" s="22">
        <v>1</v>
      </c>
      <c r="D18" s="22">
        <v>1</v>
      </c>
      <c r="E18" s="22">
        <v>1</v>
      </c>
      <c r="F18" s="22">
        <v>1.1507</v>
      </c>
    </row>
    <row r="19" spans="1:6" ht="15.75">
      <c r="A19" s="4">
        <v>30</v>
      </c>
      <c r="B19" s="22">
        <v>1.0125</v>
      </c>
      <c r="C19" s="22">
        <v>1</v>
      </c>
      <c r="D19" s="22">
        <v>1</v>
      </c>
      <c r="E19" s="22">
        <v>1</v>
      </c>
      <c r="F19" s="22">
        <v>1.1699</v>
      </c>
    </row>
    <row r="20" spans="1:6" ht="15.75">
      <c r="A20" s="4">
        <f aca="true" t="shared" si="1" ref="A20:A51">A19+1</f>
        <v>31</v>
      </c>
      <c r="B20" s="22">
        <v>1.0355</v>
      </c>
      <c r="C20" s="22">
        <v>1</v>
      </c>
      <c r="D20" s="22">
        <v>1</v>
      </c>
      <c r="E20" s="22">
        <v>1</v>
      </c>
      <c r="F20" s="22">
        <v>1.1895</v>
      </c>
    </row>
    <row r="21" spans="1:6" ht="15.75">
      <c r="A21" s="4">
        <f t="shared" si="1"/>
        <v>32</v>
      </c>
      <c r="B21" s="22">
        <v>1.0594</v>
      </c>
      <c r="C21" s="22">
        <v>1</v>
      </c>
      <c r="D21" s="22">
        <v>1</v>
      </c>
      <c r="E21" s="22">
        <v>1</v>
      </c>
      <c r="F21" s="22">
        <v>1.2096</v>
      </c>
    </row>
    <row r="22" spans="1:6" ht="15.75">
      <c r="A22" s="4">
        <f t="shared" si="1"/>
        <v>33</v>
      </c>
      <c r="B22" s="22">
        <v>1.0847</v>
      </c>
      <c r="C22" s="22">
        <v>1.0157</v>
      </c>
      <c r="D22" s="22">
        <v>1.0004</v>
      </c>
      <c r="E22" s="22">
        <v>1</v>
      </c>
      <c r="F22" s="22">
        <v>1.2311</v>
      </c>
    </row>
    <row r="23" spans="1:6" ht="15.75">
      <c r="A23" s="4">
        <f t="shared" si="1"/>
        <v>34</v>
      </c>
      <c r="B23" s="22">
        <v>1.111</v>
      </c>
      <c r="C23" s="22">
        <v>1.0352</v>
      </c>
      <c r="D23" s="22">
        <v>1.0144</v>
      </c>
      <c r="E23" s="22">
        <v>1</v>
      </c>
      <c r="F23" s="22">
        <v>1.2527</v>
      </c>
    </row>
    <row r="24" spans="1:6" ht="15.75">
      <c r="A24" s="4">
        <f t="shared" si="1"/>
        <v>35</v>
      </c>
      <c r="B24" s="22">
        <v>1.1387</v>
      </c>
      <c r="C24" s="22">
        <v>1.056</v>
      </c>
      <c r="D24" s="22">
        <v>1.0288</v>
      </c>
      <c r="E24" s="22">
        <v>1</v>
      </c>
      <c r="F24" s="22">
        <v>1.2752</v>
      </c>
    </row>
    <row r="25" spans="1:6" ht="15.75">
      <c r="A25" s="4">
        <f t="shared" si="1"/>
        <v>36</v>
      </c>
      <c r="B25" s="22">
        <v>1.1677</v>
      </c>
      <c r="C25" s="22">
        <v>1.0776</v>
      </c>
      <c r="D25" s="22">
        <v>1.0436</v>
      </c>
      <c r="E25" s="22">
        <v>0.9989</v>
      </c>
      <c r="F25" s="22">
        <v>1.2988</v>
      </c>
    </row>
    <row r="26" spans="1:6" ht="15.75">
      <c r="A26" s="4">
        <f t="shared" si="1"/>
        <v>37</v>
      </c>
      <c r="B26" s="22">
        <v>1.1984</v>
      </c>
      <c r="C26" s="22">
        <v>1.0996</v>
      </c>
      <c r="D26" s="22">
        <v>1.0589</v>
      </c>
      <c r="E26" s="22">
        <v>1.0213</v>
      </c>
      <c r="F26" s="22">
        <v>1.3229</v>
      </c>
    </row>
    <row r="27" spans="1:6" ht="15.75">
      <c r="A27" s="4">
        <f t="shared" si="1"/>
        <v>38</v>
      </c>
      <c r="B27" s="22">
        <v>1.2306</v>
      </c>
      <c r="C27" s="22">
        <v>1.1231</v>
      </c>
      <c r="D27" s="22">
        <v>1.0744</v>
      </c>
      <c r="E27" s="22">
        <v>1.0445</v>
      </c>
      <c r="F27" s="22">
        <v>1.3478</v>
      </c>
    </row>
    <row r="28" spans="1:6" ht="15.75">
      <c r="A28" s="4">
        <f t="shared" si="1"/>
        <v>39</v>
      </c>
      <c r="B28" s="22">
        <v>1.2648</v>
      </c>
      <c r="C28" s="22">
        <v>1.147</v>
      </c>
      <c r="D28" s="22">
        <v>1.0904</v>
      </c>
      <c r="E28" s="22">
        <v>1.069</v>
      </c>
      <c r="F28" s="22">
        <v>1.3745</v>
      </c>
    </row>
    <row r="29" spans="1:6" ht="15.75">
      <c r="A29" s="4">
        <f t="shared" si="1"/>
        <v>40</v>
      </c>
      <c r="B29" s="22">
        <v>1.3007</v>
      </c>
      <c r="C29" s="22">
        <v>1.1722</v>
      </c>
      <c r="D29" s="22">
        <v>1.1071</v>
      </c>
      <c r="E29" s="22">
        <v>1.0946</v>
      </c>
      <c r="F29" s="22">
        <v>1.4014</v>
      </c>
    </row>
    <row r="30" spans="1:6" ht="15.75">
      <c r="A30" s="4">
        <f t="shared" si="1"/>
        <v>41</v>
      </c>
      <c r="B30" s="22">
        <v>1.3389</v>
      </c>
      <c r="C30" s="22">
        <v>1.1986</v>
      </c>
      <c r="D30" s="22">
        <v>1.1241</v>
      </c>
      <c r="E30" s="22">
        <v>1.1215</v>
      </c>
      <c r="F30" s="22">
        <v>1.4294</v>
      </c>
    </row>
    <row r="31" spans="1:6" ht="15.75">
      <c r="A31" s="4">
        <f t="shared" si="1"/>
        <v>42</v>
      </c>
      <c r="B31" s="22">
        <v>1.3792</v>
      </c>
      <c r="C31" s="22">
        <v>1.2259</v>
      </c>
      <c r="D31" s="22">
        <v>1.1418</v>
      </c>
      <c r="E31" s="22">
        <v>1.1496</v>
      </c>
      <c r="F31" s="22">
        <v>1.4595</v>
      </c>
    </row>
    <row r="32" spans="1:6" ht="15.75">
      <c r="A32" s="4">
        <f t="shared" si="1"/>
        <v>43</v>
      </c>
      <c r="B32" s="22">
        <v>1.4222</v>
      </c>
      <c r="C32" s="22">
        <v>1.2551</v>
      </c>
      <c r="D32" s="22">
        <v>1.1601</v>
      </c>
      <c r="E32" s="22">
        <v>1.1793</v>
      </c>
      <c r="F32" s="22">
        <v>1.4899</v>
      </c>
    </row>
    <row r="33" spans="1:6" ht="15.75">
      <c r="A33" s="4">
        <f t="shared" si="1"/>
        <v>44</v>
      </c>
      <c r="B33" s="22">
        <v>1.4678</v>
      </c>
      <c r="C33" s="22">
        <v>1.2858</v>
      </c>
      <c r="D33" s="22">
        <v>1.1788</v>
      </c>
      <c r="E33" s="22">
        <v>1.2106</v>
      </c>
      <c r="F33" s="22">
        <v>1.5216</v>
      </c>
    </row>
    <row r="34" spans="1:6" ht="15.75">
      <c r="A34" s="4">
        <f t="shared" si="1"/>
        <v>45</v>
      </c>
      <c r="B34" s="22">
        <v>1.5166</v>
      </c>
      <c r="C34" s="22">
        <v>1.3173</v>
      </c>
      <c r="D34" s="22">
        <v>1.1983</v>
      </c>
      <c r="E34" s="22">
        <v>1.2435</v>
      </c>
      <c r="F34" s="22">
        <v>1.5554</v>
      </c>
    </row>
    <row r="35" spans="1:6" ht="15.75">
      <c r="A35" s="4">
        <f t="shared" si="1"/>
        <v>46</v>
      </c>
      <c r="B35" s="22">
        <v>1.5685</v>
      </c>
      <c r="C35" s="22">
        <v>1.351</v>
      </c>
      <c r="D35" s="22">
        <v>1.2185</v>
      </c>
      <c r="E35">
        <v>1.2782</v>
      </c>
      <c r="F35" s="22">
        <v>1.5903</v>
      </c>
    </row>
    <row r="36" spans="1:6" ht="15.75">
      <c r="A36" s="4">
        <f t="shared" si="1"/>
        <v>47</v>
      </c>
      <c r="B36" s="22">
        <v>1.6245</v>
      </c>
      <c r="C36" s="22">
        <v>1.3858</v>
      </c>
      <c r="D36" s="22">
        <v>1.2391</v>
      </c>
      <c r="E36">
        <v>1.3151</v>
      </c>
      <c r="F36" s="22">
        <v>1.6265</v>
      </c>
    </row>
    <row r="37" spans="1:6" ht="15.75">
      <c r="A37" s="4">
        <f t="shared" si="1"/>
        <v>48</v>
      </c>
      <c r="B37" s="22">
        <v>1.6842</v>
      </c>
      <c r="C37" s="22">
        <v>1.4233</v>
      </c>
      <c r="D37" s="22">
        <v>1.2607</v>
      </c>
      <c r="E37">
        <v>1.3541</v>
      </c>
      <c r="F37" s="22">
        <v>1.6655</v>
      </c>
    </row>
    <row r="38" spans="1:6" ht="15.75">
      <c r="A38" s="4">
        <f t="shared" si="1"/>
        <v>49</v>
      </c>
      <c r="B38" s="22">
        <v>1.7488</v>
      </c>
      <c r="C38" s="22">
        <v>1.4619</v>
      </c>
      <c r="D38" s="22">
        <v>1.283</v>
      </c>
      <c r="E38">
        <v>1.3953</v>
      </c>
      <c r="F38" s="22">
        <v>1.7052</v>
      </c>
    </row>
    <row r="39" spans="1:6" ht="15.75">
      <c r="A39" s="4">
        <f t="shared" si="1"/>
        <v>50</v>
      </c>
      <c r="B39" s="22">
        <v>1.2506</v>
      </c>
      <c r="C39" s="22">
        <v>1.3876</v>
      </c>
      <c r="D39" s="22">
        <v>1.3059</v>
      </c>
      <c r="E39" s="22">
        <v>1.3645</v>
      </c>
      <c r="F39" s="22">
        <v>1.2414</v>
      </c>
    </row>
    <row r="40" spans="1:6" ht="15.75">
      <c r="A40" s="4">
        <f t="shared" si="1"/>
        <v>51</v>
      </c>
      <c r="B40" s="22">
        <v>1.2736</v>
      </c>
      <c r="C40" s="22">
        <v>1.4117</v>
      </c>
      <c r="D40" s="22">
        <v>1.3299</v>
      </c>
      <c r="E40" s="22">
        <v>1.3971</v>
      </c>
      <c r="F40" s="22">
        <v>1.2634</v>
      </c>
    </row>
    <row r="41" spans="1:6" ht="15.75">
      <c r="A41" s="4">
        <f t="shared" si="1"/>
        <v>52</v>
      </c>
      <c r="B41" s="22">
        <v>1.2974</v>
      </c>
      <c r="C41" s="22">
        <v>1.4377</v>
      </c>
      <c r="D41" s="22">
        <v>1.3545</v>
      </c>
      <c r="E41" s="22">
        <v>1.4314</v>
      </c>
      <c r="F41" s="22">
        <v>1.2861</v>
      </c>
    </row>
    <row r="42" spans="1:6" ht="15.75">
      <c r="A42" s="4">
        <f t="shared" si="1"/>
        <v>53</v>
      </c>
      <c r="B42" s="22">
        <v>1.3221</v>
      </c>
      <c r="C42" s="22">
        <v>1.4638</v>
      </c>
      <c r="D42" s="22">
        <v>1.3803</v>
      </c>
      <c r="E42" s="22">
        <v>1.4673</v>
      </c>
      <c r="F42" s="22">
        <v>1.3097</v>
      </c>
    </row>
    <row r="43" spans="1:6" ht="15.75">
      <c r="A43" s="4">
        <f t="shared" si="1"/>
        <v>54</v>
      </c>
      <c r="B43" s="22">
        <v>1.3478</v>
      </c>
      <c r="C43" s="22">
        <v>1.4908</v>
      </c>
      <c r="D43" s="22">
        <v>1.4071</v>
      </c>
      <c r="E43" s="22">
        <v>1.5052</v>
      </c>
      <c r="F43" s="22">
        <v>1.3348</v>
      </c>
    </row>
    <row r="44" spans="1:6" ht="15.75">
      <c r="A44" s="4">
        <f t="shared" si="1"/>
        <v>55</v>
      </c>
      <c r="B44" s="22">
        <v>1.3745</v>
      </c>
      <c r="C44" s="22">
        <v>1.5191</v>
      </c>
      <c r="D44" s="22">
        <v>1.4348</v>
      </c>
      <c r="E44" s="22">
        <v>1.545</v>
      </c>
      <c r="F44" s="22">
        <v>1.3601</v>
      </c>
    </row>
    <row r="45" spans="1:6" ht="15.75">
      <c r="A45" s="4">
        <f t="shared" si="1"/>
        <v>56</v>
      </c>
      <c r="B45" s="22">
        <v>1.4023</v>
      </c>
      <c r="C45" s="22">
        <v>1.5489</v>
      </c>
      <c r="D45" s="22">
        <v>1.4637</v>
      </c>
      <c r="E45">
        <v>1.587</v>
      </c>
      <c r="F45" s="22">
        <v>1.3866</v>
      </c>
    </row>
    <row r="46" spans="1:6" ht="15.75">
      <c r="A46" s="4">
        <f t="shared" si="1"/>
        <v>57</v>
      </c>
      <c r="B46" s="22">
        <v>1.4312</v>
      </c>
      <c r="C46" s="22">
        <v>1.5792</v>
      </c>
      <c r="D46" s="22">
        <v>1.4936</v>
      </c>
      <c r="E46">
        <v>1.6313</v>
      </c>
      <c r="F46" s="22">
        <v>1.4149</v>
      </c>
    </row>
    <row r="47" spans="1:6" ht="15.75">
      <c r="A47" s="4">
        <f t="shared" si="1"/>
        <v>58</v>
      </c>
      <c r="B47" s="22">
        <v>1.4614</v>
      </c>
      <c r="C47" s="22">
        <v>1.6107</v>
      </c>
      <c r="D47" s="22">
        <v>1.525</v>
      </c>
      <c r="E47">
        <v>1.6782</v>
      </c>
      <c r="F47" s="22">
        <v>1.4434</v>
      </c>
    </row>
    <row r="48" spans="1:6" ht="15.75">
      <c r="A48" s="4">
        <f t="shared" si="1"/>
        <v>59</v>
      </c>
      <c r="B48" s="22">
        <v>1.4928</v>
      </c>
      <c r="C48" s="22">
        <v>1.6434</v>
      </c>
      <c r="D48" s="22">
        <v>1.5578</v>
      </c>
      <c r="E48">
        <v>1.7278</v>
      </c>
      <c r="F48" s="22">
        <v>1.4732</v>
      </c>
    </row>
    <row r="49" spans="1:6" ht="15.75">
      <c r="A49" s="4">
        <f t="shared" si="1"/>
        <v>60</v>
      </c>
      <c r="B49" s="22">
        <v>1.5256</v>
      </c>
      <c r="C49" s="22">
        <v>1.6782</v>
      </c>
      <c r="D49" s="22">
        <v>1.5918</v>
      </c>
      <c r="E49" s="22">
        <v>1.746</v>
      </c>
      <c r="F49" s="22">
        <v>1.2741</v>
      </c>
    </row>
    <row r="50" spans="1:6" ht="15.75">
      <c r="A50" s="4">
        <f t="shared" si="1"/>
        <v>61</v>
      </c>
      <c r="B50" s="22">
        <v>1.56</v>
      </c>
      <c r="C50" s="22">
        <v>1.7144</v>
      </c>
      <c r="D50" s="22">
        <v>1.6275</v>
      </c>
      <c r="E50" s="22">
        <v>1.7844</v>
      </c>
      <c r="F50" s="22">
        <v>1.3024</v>
      </c>
    </row>
    <row r="51" spans="1:6" ht="15.75">
      <c r="A51" s="4">
        <f t="shared" si="1"/>
        <v>62</v>
      </c>
      <c r="B51" s="22">
        <v>1.5959</v>
      </c>
      <c r="C51" s="22">
        <v>1.7515</v>
      </c>
      <c r="D51" s="22">
        <v>1.6649</v>
      </c>
      <c r="E51" s="22">
        <v>1.8241</v>
      </c>
      <c r="F51" s="22">
        <v>1.3326</v>
      </c>
    </row>
    <row r="52" spans="1:6" ht="15.75">
      <c r="A52" s="4">
        <f aca="true" t="shared" si="2" ref="A52:A83">A51+1</f>
        <v>63</v>
      </c>
      <c r="B52" s="22">
        <v>1.6334</v>
      </c>
      <c r="C52" s="22">
        <v>1.7903</v>
      </c>
      <c r="D52" s="22">
        <v>1.7036</v>
      </c>
      <c r="E52" s="22">
        <v>1.8661</v>
      </c>
      <c r="F52" s="22">
        <v>1.3634</v>
      </c>
    </row>
    <row r="53" spans="1:6" ht="15.75">
      <c r="A53" s="4">
        <f t="shared" si="2"/>
        <v>64</v>
      </c>
      <c r="B53" s="22">
        <v>1.6728</v>
      </c>
      <c r="C53" s="22">
        <v>1.8309</v>
      </c>
      <c r="D53" s="22">
        <v>1.7447</v>
      </c>
      <c r="E53" s="22">
        <v>1.91</v>
      </c>
      <c r="F53" s="22">
        <v>1.3964</v>
      </c>
    </row>
    <row r="54" spans="1:6" ht="15.75">
      <c r="A54" s="4">
        <f t="shared" si="2"/>
        <v>65</v>
      </c>
      <c r="B54" s="22">
        <v>1.7141</v>
      </c>
      <c r="C54" s="22">
        <v>1.8744</v>
      </c>
      <c r="D54" s="22">
        <v>1.7874</v>
      </c>
      <c r="E54" s="22">
        <v>1.9559</v>
      </c>
      <c r="F54" s="22">
        <v>1.4307</v>
      </c>
    </row>
    <row r="55" spans="1:6" ht="15.75">
      <c r="A55" s="4">
        <f t="shared" si="2"/>
        <v>66</v>
      </c>
      <c r="B55" s="22">
        <v>1.7576</v>
      </c>
      <c r="C55" s="22">
        <v>1.9194</v>
      </c>
      <c r="D55" s="22">
        <v>1.8325</v>
      </c>
      <c r="E55" s="22">
        <v>2.0038</v>
      </c>
      <c r="F55" s="22">
        <v>1.4667</v>
      </c>
    </row>
    <row r="56" spans="1:6" ht="15.75">
      <c r="A56" s="4">
        <f t="shared" si="2"/>
        <v>67</v>
      </c>
      <c r="B56" s="22">
        <v>1.8033</v>
      </c>
      <c r="C56" s="22">
        <v>1.9661</v>
      </c>
      <c r="D56" s="22">
        <v>1.8796</v>
      </c>
      <c r="E56" s="22">
        <v>2.0546</v>
      </c>
      <c r="F56" s="22">
        <v>1.5051</v>
      </c>
    </row>
    <row r="57" spans="1:6" ht="15.75">
      <c r="A57" s="4">
        <f t="shared" si="2"/>
        <v>68</v>
      </c>
      <c r="B57" s="22">
        <v>1.8514</v>
      </c>
      <c r="C57" s="22">
        <v>2.0151</v>
      </c>
      <c r="D57" s="22">
        <v>1.9296</v>
      </c>
      <c r="E57" s="22">
        <v>2.108</v>
      </c>
      <c r="F57" s="22">
        <v>1.5445</v>
      </c>
    </row>
    <row r="58" spans="1:6" ht="15.75">
      <c r="A58" s="4">
        <f t="shared" si="2"/>
        <v>69</v>
      </c>
      <c r="B58" s="22">
        <v>1.9022</v>
      </c>
      <c r="C58" s="22">
        <v>2.0686</v>
      </c>
      <c r="D58" s="22">
        <v>1.9824</v>
      </c>
      <c r="E58" s="22">
        <v>2.1642</v>
      </c>
      <c r="F58" s="22">
        <v>1.5871</v>
      </c>
    </row>
    <row r="59" spans="1:6" ht="15.75">
      <c r="A59" s="4">
        <f t="shared" si="2"/>
        <v>70</v>
      </c>
      <c r="B59" s="22">
        <v>1.9557</v>
      </c>
      <c r="C59" s="22">
        <v>2.1227</v>
      </c>
      <c r="D59" s="22">
        <v>2.0379</v>
      </c>
      <c r="E59" s="22">
        <v>2.2231</v>
      </c>
      <c r="F59" s="22">
        <v>1.6312</v>
      </c>
    </row>
    <row r="60" spans="1:6" ht="15.75">
      <c r="A60" s="4">
        <f t="shared" si="2"/>
        <v>71</v>
      </c>
      <c r="B60" s="22">
        <v>2.0125</v>
      </c>
      <c r="C60" s="22">
        <v>2.1802</v>
      </c>
      <c r="D60" s="22">
        <v>2.0966</v>
      </c>
      <c r="E60" s="22">
        <v>2.2855</v>
      </c>
      <c r="F60" s="22">
        <v>1.6785</v>
      </c>
    </row>
    <row r="61" spans="1:6" ht="15.75">
      <c r="A61" s="4">
        <f t="shared" si="2"/>
        <v>72</v>
      </c>
      <c r="B61" s="22">
        <v>2.0727</v>
      </c>
      <c r="C61" s="22">
        <v>2.2406</v>
      </c>
      <c r="D61" s="22">
        <v>2.1591</v>
      </c>
      <c r="E61" s="22">
        <v>2.3518</v>
      </c>
      <c r="F61" s="22">
        <v>1.7277</v>
      </c>
    </row>
    <row r="62" spans="1:6" ht="15.75">
      <c r="A62" s="4">
        <f t="shared" si="2"/>
        <v>73</v>
      </c>
      <c r="B62" s="22">
        <v>2.1365</v>
      </c>
      <c r="C62" s="22">
        <v>2.3068</v>
      </c>
      <c r="D62" s="22">
        <v>2.2248</v>
      </c>
      <c r="E62" s="22">
        <v>2.4212</v>
      </c>
      <c r="F62" s="22">
        <v>1.7811</v>
      </c>
    </row>
    <row r="63" spans="1:6" ht="15.75">
      <c r="A63" s="4">
        <f t="shared" si="2"/>
        <v>74</v>
      </c>
      <c r="B63" s="22">
        <v>2.2044</v>
      </c>
      <c r="C63" s="22">
        <v>2.3746</v>
      </c>
      <c r="D63" s="22">
        <v>2.2953</v>
      </c>
      <c r="E63" s="22">
        <v>2.4957</v>
      </c>
      <c r="F63" s="22">
        <v>1.838</v>
      </c>
    </row>
    <row r="64" spans="1:6" ht="15.75">
      <c r="A64" s="4">
        <f t="shared" si="2"/>
        <v>75</v>
      </c>
      <c r="B64" s="22">
        <v>2.2766</v>
      </c>
      <c r="C64" s="22">
        <v>2.4468</v>
      </c>
      <c r="D64" s="22">
        <v>2.37</v>
      </c>
      <c r="E64" s="22">
        <v>2.5749</v>
      </c>
      <c r="F64" s="22">
        <v>1.8972</v>
      </c>
    </row>
    <row r="65" spans="1:6" ht="15.75">
      <c r="A65" s="4">
        <f t="shared" si="2"/>
        <v>76</v>
      </c>
      <c r="B65" s="22">
        <v>2.354</v>
      </c>
      <c r="C65" s="22">
        <v>2.5229</v>
      </c>
      <c r="D65" s="22">
        <v>2.4498</v>
      </c>
      <c r="E65" s="22">
        <v>2.6594</v>
      </c>
      <c r="F65" s="22">
        <v>1.9618</v>
      </c>
    </row>
    <row r="66" spans="1:6" ht="15.75">
      <c r="A66" s="4">
        <f t="shared" si="2"/>
        <v>77</v>
      </c>
      <c r="B66" s="22">
        <v>2.4367</v>
      </c>
      <c r="C66" s="22">
        <v>2.6071</v>
      </c>
      <c r="D66" s="22">
        <v>2.5355</v>
      </c>
      <c r="E66" s="22">
        <v>2.7485</v>
      </c>
      <c r="F66" s="22">
        <v>2.0292</v>
      </c>
    </row>
    <row r="67" spans="1:6" ht="15.75">
      <c r="A67" s="4">
        <f t="shared" si="2"/>
        <v>78</v>
      </c>
      <c r="B67" s="22">
        <v>2.5254</v>
      </c>
      <c r="C67" s="22">
        <v>2.694</v>
      </c>
      <c r="D67" s="22">
        <v>2.6265</v>
      </c>
      <c r="E67" s="22">
        <v>2.8449</v>
      </c>
      <c r="F67" s="22">
        <v>2.1034</v>
      </c>
    </row>
    <row r="68" spans="1:6" ht="15.75">
      <c r="A68" s="4">
        <f t="shared" si="2"/>
        <v>79</v>
      </c>
      <c r="B68" s="22">
        <v>2.6208</v>
      </c>
      <c r="C68" s="22">
        <v>2.7869</v>
      </c>
      <c r="D68" s="22">
        <v>2.7253</v>
      </c>
      <c r="E68" s="22">
        <v>2.9483</v>
      </c>
      <c r="F68" s="22">
        <v>2.1811</v>
      </c>
    </row>
    <row r="69" spans="1:6" ht="15.75">
      <c r="A69" s="4">
        <f t="shared" si="2"/>
        <v>80</v>
      </c>
      <c r="B69" s="22">
        <v>2.7235</v>
      </c>
      <c r="C69" s="22">
        <v>2.8876</v>
      </c>
      <c r="D69" s="22">
        <v>2.4063</v>
      </c>
      <c r="E69" s="22">
        <v>3.059</v>
      </c>
      <c r="F69" s="22">
        <v>2.2667</v>
      </c>
    </row>
    <row r="70" spans="1:6" ht="15.75">
      <c r="A70" s="4">
        <f t="shared" si="2"/>
        <v>81</v>
      </c>
      <c r="B70" s="22">
        <v>2.8351</v>
      </c>
      <c r="C70" s="22">
        <v>2.9974</v>
      </c>
      <c r="D70" s="23">
        <v>2.5041</v>
      </c>
      <c r="E70" s="22">
        <v>3.1781</v>
      </c>
      <c r="F70" s="22">
        <v>2.3576</v>
      </c>
    </row>
    <row r="71" spans="1:6" ht="15.75">
      <c r="A71" s="4">
        <f t="shared" si="2"/>
        <v>82</v>
      </c>
      <c r="B71" s="22">
        <v>2.9559</v>
      </c>
      <c r="C71" s="22">
        <v>3.1128</v>
      </c>
      <c r="D71" s="23">
        <v>2.6096</v>
      </c>
      <c r="E71" s="22">
        <v>3.3077</v>
      </c>
      <c r="F71" s="22">
        <v>2.4583</v>
      </c>
    </row>
    <row r="72" spans="1:6" ht="15.75">
      <c r="A72" s="4">
        <f t="shared" si="2"/>
        <v>83</v>
      </c>
      <c r="B72" s="22">
        <v>3.0874</v>
      </c>
      <c r="C72" s="22">
        <v>3.2375</v>
      </c>
      <c r="D72" s="23">
        <v>2.7244</v>
      </c>
      <c r="E72" s="22">
        <v>3.4483</v>
      </c>
      <c r="F72" s="22">
        <v>2.5652</v>
      </c>
    </row>
    <row r="73" spans="1:6" ht="15.75">
      <c r="A73" s="4">
        <f t="shared" si="2"/>
        <v>84</v>
      </c>
      <c r="B73" s="22">
        <v>3.2312</v>
      </c>
      <c r="C73" s="22">
        <v>3.3726</v>
      </c>
      <c r="D73" s="23">
        <v>2.8508</v>
      </c>
      <c r="E73" s="22">
        <v>3.6014</v>
      </c>
      <c r="F73" s="22">
        <v>2.6849</v>
      </c>
    </row>
    <row r="74" spans="1:6" ht="15.75">
      <c r="A74" s="4">
        <f t="shared" si="2"/>
        <v>85</v>
      </c>
      <c r="B74" s="22">
        <v>3.3886</v>
      </c>
      <c r="C74" s="22">
        <v>3.5222</v>
      </c>
      <c r="D74" s="22">
        <v>2.9886</v>
      </c>
      <c r="E74" s="22">
        <v>3.7672</v>
      </c>
      <c r="F74" s="22">
        <v>2.8149</v>
      </c>
    </row>
    <row r="75" spans="1:6" ht="15.75">
      <c r="A75" s="4">
        <f t="shared" si="2"/>
        <v>86</v>
      </c>
      <c r="B75" s="22">
        <v>3.5632</v>
      </c>
      <c r="C75" s="22">
        <v>3.6857</v>
      </c>
      <c r="D75" s="23">
        <v>3.1411</v>
      </c>
      <c r="E75" s="22">
        <v>3.9502</v>
      </c>
      <c r="F75" s="22">
        <v>2.9574</v>
      </c>
    </row>
    <row r="76" spans="1:6" ht="15.75">
      <c r="A76" s="4">
        <f t="shared" si="2"/>
        <v>87</v>
      </c>
      <c r="B76" s="22">
        <v>3.7561</v>
      </c>
      <c r="C76" s="22">
        <v>3.8618</v>
      </c>
      <c r="D76" s="23">
        <v>3.3089</v>
      </c>
      <c r="E76" s="22">
        <v>4.1524</v>
      </c>
      <c r="F76" s="22">
        <v>3.1176</v>
      </c>
    </row>
    <row r="77" spans="1:6" ht="15.75">
      <c r="A77" s="4">
        <f t="shared" si="2"/>
        <v>88</v>
      </c>
      <c r="B77" s="22">
        <v>3.9711</v>
      </c>
      <c r="C77" s="22">
        <v>4.0556</v>
      </c>
      <c r="D77" s="23">
        <v>3.4957</v>
      </c>
      <c r="E77" s="22">
        <v>4.3739</v>
      </c>
      <c r="F77" s="22">
        <v>3.2915</v>
      </c>
    </row>
    <row r="78" spans="1:6" ht="15.75">
      <c r="A78" s="4">
        <f t="shared" si="2"/>
        <v>89</v>
      </c>
      <c r="B78" s="22">
        <v>4.2123</v>
      </c>
      <c r="C78" s="22">
        <v>4.2698</v>
      </c>
      <c r="D78" s="23">
        <v>3.7048</v>
      </c>
      <c r="E78" s="22">
        <v>4.6232</v>
      </c>
      <c r="F78" s="22">
        <v>3.4911</v>
      </c>
    </row>
    <row r="79" spans="1:6" ht="15.75">
      <c r="A79" s="4">
        <f t="shared" si="2"/>
        <v>90</v>
      </c>
      <c r="B79" s="22">
        <v>4.4837</v>
      </c>
      <c r="C79" s="22">
        <v>4.5143</v>
      </c>
      <c r="D79" s="22">
        <v>3.9416</v>
      </c>
      <c r="E79" s="22">
        <v>4.9021</v>
      </c>
      <c r="F79" s="22">
        <v>3.7131</v>
      </c>
    </row>
    <row r="80" spans="1:6" ht="15.75">
      <c r="A80" s="4">
        <f t="shared" si="2"/>
        <v>91</v>
      </c>
      <c r="B80" s="22">
        <v>4.7945</v>
      </c>
      <c r="C80" s="22">
        <v>4.7844</v>
      </c>
      <c r="D80" s="23">
        <v>4.2105</v>
      </c>
      <c r="E80" s="22">
        <v>5.218</v>
      </c>
      <c r="F80" s="22">
        <v>3.9664</v>
      </c>
    </row>
    <row r="81" spans="1:6" ht="15.75">
      <c r="A81" s="4">
        <f t="shared" si="2"/>
        <v>92</v>
      </c>
      <c r="B81" s="22">
        <v>5.1505</v>
      </c>
      <c r="C81" s="22">
        <v>5.0854</v>
      </c>
      <c r="D81" s="23">
        <v>4.5176</v>
      </c>
      <c r="E81" s="22">
        <v>5.5725</v>
      </c>
      <c r="F81" s="22">
        <v>4.2599</v>
      </c>
    </row>
    <row r="82" spans="1:6" ht="15.75">
      <c r="A82" s="4">
        <f t="shared" si="2"/>
        <v>93</v>
      </c>
      <c r="B82" s="22">
        <v>5.5636</v>
      </c>
      <c r="C82" s="22">
        <v>5.4269</v>
      </c>
      <c r="D82" s="23">
        <v>4.8731</v>
      </c>
      <c r="E82" s="22">
        <v>5.9836</v>
      </c>
      <c r="F82" s="22">
        <v>4.5914</v>
      </c>
    </row>
    <row r="83" spans="1:6" ht="15.75">
      <c r="A83" s="4">
        <f t="shared" si="2"/>
        <v>94</v>
      </c>
      <c r="B83" s="22">
        <v>6.0487</v>
      </c>
      <c r="C83" s="22">
        <v>5.8325</v>
      </c>
      <c r="D83" s="23">
        <v>5.2929</v>
      </c>
      <c r="E83" s="22">
        <v>6.4602</v>
      </c>
      <c r="F83" s="22">
        <v>4.9894</v>
      </c>
    </row>
    <row r="84" spans="1:6" ht="15.75">
      <c r="A84" s="4">
        <f aca="true" t="shared" si="3" ref="A84:A89">A83+1</f>
        <v>95</v>
      </c>
      <c r="B84" s="22">
        <v>6.6247</v>
      </c>
      <c r="C84" s="22">
        <v>6.2845</v>
      </c>
      <c r="D84" s="22">
        <v>5.7868</v>
      </c>
      <c r="E84" s="22">
        <v>7.0157</v>
      </c>
      <c r="F84" s="22">
        <v>5.4529</v>
      </c>
    </row>
    <row r="85" spans="1:6" ht="15.75">
      <c r="A85" s="4">
        <f t="shared" si="3"/>
        <v>96</v>
      </c>
      <c r="B85" s="22">
        <v>7.3264</v>
      </c>
      <c r="C85" s="22">
        <v>6.8163</v>
      </c>
      <c r="D85" s="23">
        <v>6.384</v>
      </c>
      <c r="E85" s="22">
        <v>7.6761</v>
      </c>
      <c r="F85" s="22">
        <v>6.0204</v>
      </c>
    </row>
    <row r="86" spans="1:6" ht="15.75">
      <c r="A86" s="4">
        <f t="shared" si="3"/>
        <v>97</v>
      </c>
      <c r="B86" s="22">
        <v>8.1915</v>
      </c>
      <c r="C86" s="22">
        <v>7.4441</v>
      </c>
      <c r="D86" s="23">
        <v>7.1177</v>
      </c>
      <c r="E86" s="22">
        <v>8.4785</v>
      </c>
      <c r="F86" s="22">
        <v>6.7045</v>
      </c>
    </row>
    <row r="87" spans="1:6" ht="15.75">
      <c r="A87" s="4">
        <f t="shared" si="3"/>
        <v>98</v>
      </c>
      <c r="B87" s="22">
        <v>9.2883</v>
      </c>
      <c r="C87" s="22">
        <v>8.2291</v>
      </c>
      <c r="D87" s="23">
        <v>8.0503</v>
      </c>
      <c r="E87" s="22">
        <v>9.4682</v>
      </c>
      <c r="F87" s="22">
        <v>7.5884</v>
      </c>
    </row>
    <row r="88" spans="1:6" ht="15.75">
      <c r="A88" s="4">
        <f t="shared" si="3"/>
        <v>99</v>
      </c>
      <c r="B88" s="22">
        <v>10.7242</v>
      </c>
      <c r="C88" s="22">
        <v>9.1619</v>
      </c>
      <c r="D88" s="23">
        <v>9.253</v>
      </c>
      <c r="E88" s="22">
        <v>10.7038</v>
      </c>
      <c r="F88" s="22">
        <v>8.7085</v>
      </c>
    </row>
    <row r="89" spans="1:6" ht="15.75">
      <c r="A89" s="4">
        <f t="shared" si="3"/>
        <v>100</v>
      </c>
      <c r="B89" s="22">
        <v>12.6783</v>
      </c>
      <c r="C89" s="22">
        <v>10.3385</v>
      </c>
      <c r="D89" s="22">
        <v>10.88</v>
      </c>
      <c r="E89" s="22">
        <v>12.3333</v>
      </c>
      <c r="F89" s="22">
        <v>10.2609</v>
      </c>
    </row>
  </sheetData>
  <sheetProtection/>
  <printOptions gridLines="1"/>
  <pageMargins left="0.75" right="0.75" top="1" bottom="1" header="0.5" footer="0.5"/>
  <pageSetup horizontalDpi="300" verticalDpi="300" orientation="portrait"/>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E8"/>
  <sheetViews>
    <sheetView zoomScalePageLayoutView="0" workbookViewId="0" topLeftCell="A1">
      <selection activeCell="A1" sqref="A1:E8"/>
    </sheetView>
  </sheetViews>
  <sheetFormatPr defaultColWidth="8.8515625" defaultRowHeight="12.75"/>
  <sheetData>
    <row r="1" ht="12.75">
      <c r="A1" t="s">
        <v>9</v>
      </c>
    </row>
    <row r="3" spans="3:5" ht="12.75">
      <c r="C3" s="15" t="s">
        <v>10</v>
      </c>
      <c r="D3" s="15" t="s">
        <v>11</v>
      </c>
      <c r="E3" s="15" t="s">
        <v>12</v>
      </c>
    </row>
    <row r="4" spans="1:5" ht="12.75">
      <c r="A4" t="s">
        <v>13</v>
      </c>
      <c r="B4">
        <v>1</v>
      </c>
      <c r="C4" s="15">
        <v>17.5458</v>
      </c>
      <c r="D4" s="15">
        <v>6</v>
      </c>
      <c r="E4" s="15">
        <v>1.05</v>
      </c>
    </row>
    <row r="5" spans="1:5" ht="12.75">
      <c r="A5" t="s">
        <v>5</v>
      </c>
      <c r="B5">
        <v>2</v>
      </c>
      <c r="C5" s="15">
        <v>56.0211</v>
      </c>
      <c r="D5" s="15">
        <v>1.5</v>
      </c>
      <c r="E5" s="15">
        <v>1.05</v>
      </c>
    </row>
    <row r="6" spans="1:5" ht="12.75">
      <c r="A6" t="s">
        <v>6</v>
      </c>
      <c r="B6">
        <v>3</v>
      </c>
      <c r="C6" s="15">
        <v>12.3311</v>
      </c>
      <c r="D6" s="15">
        <v>3</v>
      </c>
      <c r="E6" s="15">
        <v>1.1</v>
      </c>
    </row>
    <row r="7" spans="1:5" ht="12.75">
      <c r="A7" t="s">
        <v>7</v>
      </c>
      <c r="B7">
        <v>4</v>
      </c>
      <c r="C7" s="15">
        <v>15.9803</v>
      </c>
      <c r="D7" s="15">
        <v>3.8</v>
      </c>
      <c r="E7" s="15">
        <v>1.04</v>
      </c>
    </row>
    <row r="8" spans="1:5" ht="12.75">
      <c r="A8" t="s">
        <v>8</v>
      </c>
      <c r="B8">
        <v>5</v>
      </c>
      <c r="C8" s="15">
        <v>52.1403</v>
      </c>
      <c r="D8" s="15">
        <v>1.5</v>
      </c>
      <c r="E8" s="15">
        <v>1.05</v>
      </c>
    </row>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G17"/>
  <sheetViews>
    <sheetView zoomScalePageLayoutView="0" workbookViewId="0" topLeftCell="A1">
      <selection activeCell="B2" sqref="B2"/>
    </sheetView>
  </sheetViews>
  <sheetFormatPr defaultColWidth="8.8515625" defaultRowHeight="12.75"/>
  <sheetData>
    <row r="1" spans="2:7" ht="15.75">
      <c r="B1" s="4" t="s">
        <v>29</v>
      </c>
      <c r="C1" s="5"/>
      <c r="D1" s="5"/>
      <c r="E1" s="5"/>
      <c r="F1" s="5"/>
      <c r="G1" s="5"/>
    </row>
    <row r="2" spans="2:6" ht="15.75">
      <c r="B2" s="3" t="s">
        <v>4</v>
      </c>
      <c r="C2" s="3" t="s">
        <v>5</v>
      </c>
      <c r="D2" s="3" t="s">
        <v>6</v>
      </c>
      <c r="E2" s="3" t="s">
        <v>7</v>
      </c>
      <c r="F2" s="3" t="s">
        <v>8</v>
      </c>
    </row>
    <row r="3" spans="1:6" s="9" customFormat="1" ht="15" customHeight="1">
      <c r="A3" s="9" t="s">
        <v>3</v>
      </c>
      <c r="B3" s="8">
        <v>77</v>
      </c>
      <c r="C3" s="8">
        <v>22.63</v>
      </c>
      <c r="D3" s="8">
        <v>76.8</v>
      </c>
      <c r="E3" s="8">
        <v>73</v>
      </c>
      <c r="F3" s="8">
        <v>23.6</v>
      </c>
    </row>
    <row r="4" spans="2:6" ht="15.75">
      <c r="B4" s="3"/>
      <c r="C4" s="3"/>
      <c r="D4" s="3"/>
      <c r="E4" s="3"/>
      <c r="F4" s="3"/>
    </row>
    <row r="5" spans="2:6" ht="15.75">
      <c r="B5" s="3"/>
      <c r="C5" s="3"/>
      <c r="D5" s="3"/>
      <c r="E5" s="3"/>
      <c r="F5" s="3"/>
    </row>
    <row r="6" spans="2:6" ht="15.75">
      <c r="B6" s="3"/>
      <c r="C6" s="3"/>
      <c r="D6" s="3"/>
      <c r="E6" s="3"/>
      <c r="F6" s="3"/>
    </row>
    <row r="7" spans="2:6" ht="15.75">
      <c r="B7" s="3"/>
      <c r="C7" s="3"/>
      <c r="D7" s="3"/>
      <c r="E7" s="3"/>
      <c r="F7" s="3"/>
    </row>
    <row r="8" spans="2:6" ht="15.75">
      <c r="B8" s="3"/>
      <c r="C8" s="3"/>
      <c r="D8" s="3"/>
      <c r="E8" s="3"/>
      <c r="F8" s="3"/>
    </row>
    <row r="9" spans="2:6" ht="15.75">
      <c r="B9" s="3"/>
      <c r="C9" s="3"/>
      <c r="D9" s="2"/>
      <c r="E9" s="3"/>
      <c r="F9" s="3"/>
    </row>
    <row r="10" spans="2:6" ht="15.75">
      <c r="B10" s="3"/>
      <c r="C10" s="3"/>
      <c r="D10" s="2"/>
      <c r="E10" s="3"/>
      <c r="F10" s="3"/>
    </row>
    <row r="11" spans="2:6" ht="15.75">
      <c r="B11" s="3"/>
      <c r="C11" s="3"/>
      <c r="D11" s="2"/>
      <c r="E11" s="3"/>
      <c r="F11" s="3"/>
    </row>
    <row r="12" spans="2:6" ht="15.75">
      <c r="B12" s="3"/>
      <c r="C12" s="3"/>
      <c r="D12" s="2"/>
      <c r="E12" s="3"/>
      <c r="F12" s="3"/>
    </row>
    <row r="13" spans="2:6" ht="15.75">
      <c r="B13" s="3"/>
      <c r="C13" s="3"/>
      <c r="D13" s="2"/>
      <c r="E13" s="2"/>
      <c r="F13" s="2"/>
    </row>
    <row r="14" spans="2:6" ht="15.75">
      <c r="B14" s="3"/>
      <c r="C14" s="3"/>
      <c r="D14" s="2"/>
      <c r="E14" s="2"/>
      <c r="F14" s="2"/>
    </row>
    <row r="15" spans="2:6" ht="15.75">
      <c r="B15" s="3"/>
      <c r="C15" s="3"/>
      <c r="D15" s="2"/>
      <c r="E15" s="2"/>
      <c r="F15" s="2"/>
    </row>
    <row r="16" spans="2:6" ht="15.75">
      <c r="B16" s="3"/>
      <c r="C16" s="3"/>
      <c r="D16" s="2"/>
      <c r="E16" s="2"/>
      <c r="F16" s="2"/>
    </row>
    <row r="17" spans="2:7" ht="15.75">
      <c r="B17" s="4"/>
      <c r="C17" s="3"/>
      <c r="D17" s="3"/>
      <c r="E17" s="2"/>
      <c r="F17" s="3"/>
      <c r="G17" s="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 Booki</dc:creator>
  <cp:keywords/>
  <dc:description/>
  <cp:lastModifiedBy>Jerry Booki</cp:lastModifiedBy>
  <dcterms:created xsi:type="dcterms:W3CDTF">1999-03-16T03:16:47Z</dcterms:created>
  <dcterms:modified xsi:type="dcterms:W3CDTF">2008-10-05T17:58:36Z</dcterms:modified>
  <cp:category/>
  <cp:version/>
  <cp:contentType/>
  <cp:contentStatus/>
</cp:coreProperties>
</file>